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iyuan\Desktop\andwaimao\docs\"/>
    </mc:Choice>
  </mc:AlternateContent>
  <xr:revisionPtr revIDLastSave="0" documentId="13_ncr:1_{1A8F08E3-AD13-4102-A0EB-E1225E221BC3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成本测算表" sheetId="3" r:id="rId1"/>
    <sheet name="报价及利润计算表" sheetId="2" r:id="rId2"/>
    <sheet name="PI(简版)" sheetId="4" r:id="rId3"/>
    <sheet name="PI (改进版)" sheetId="5" r:id="rId4"/>
  </sheets>
  <definedNames>
    <definedName name="_xlnm.Print_Area" localSheetId="3">'PI (改进版)'!$A$1:$I$44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4" l="1"/>
  <c r="I27" i="4"/>
  <c r="I26" i="4"/>
  <c r="I25" i="4"/>
  <c r="I24" i="4"/>
  <c r="I23" i="4"/>
  <c r="I22" i="4"/>
  <c r="I21" i="4"/>
  <c r="I20" i="4"/>
  <c r="I19" i="4"/>
  <c r="P3" i="3" a="1"/>
  <c r="P3" i="3" s="1"/>
  <c r="F3" i="3"/>
  <c r="G3" i="3" s="1"/>
  <c r="I3" i="3" s="1"/>
  <c r="K5" i="3"/>
  <c r="K3" i="3"/>
  <c r="D6" i="3"/>
  <c r="C6" i="3" s="1"/>
  <c r="Q5" i="3"/>
  <c r="D5" i="3"/>
  <c r="F4" i="3"/>
  <c r="D4" i="3"/>
  <c r="C4" i="3" s="1"/>
  <c r="R3" i="3"/>
  <c r="C3" i="3"/>
  <c r="Q22" i="2"/>
  <c r="Q14" i="2"/>
  <c r="Q16" i="2" s="1"/>
  <c r="Q19" i="2" s="1"/>
  <c r="O14" i="2"/>
  <c r="K14" i="2"/>
  <c r="J16" i="2" s="1"/>
  <c r="G14" i="2"/>
  <c r="L14" i="2" s="1"/>
  <c r="Q13" i="2"/>
  <c r="O13" i="2"/>
  <c r="G13" i="2" s="1"/>
  <c r="L13" i="2" s="1"/>
  <c r="L16" i="2" s="1"/>
  <c r="Q17" i="2" s="1"/>
  <c r="K13" i="2"/>
  <c r="O3" i="3" l="1"/>
  <c r="R5" i="3"/>
  <c r="C5" i="3"/>
  <c r="G4" i="3"/>
  <c r="F5" i="3"/>
  <c r="G5" i="3" s="1"/>
  <c r="I5" i="3" s="1"/>
  <c r="F6" i="3"/>
  <c r="G6" i="3" s="1"/>
  <c r="J3" i="3"/>
  <c r="P5" i="3"/>
  <c r="Q21" i="2"/>
  <c r="Q23" i="2" l="1"/>
  <c r="R21" i="2"/>
  <c r="O5" i="3"/>
  <c r="J5" i="3"/>
  <c r="L5" i="3" s="1"/>
  <c r="L6" i="3" s="1"/>
  <c r="L3" i="3"/>
  <c r="L4" i="3" s="1"/>
  <c r="M5" i="3" l="1"/>
  <c r="N5" i="3" s="1"/>
  <c r="M4" i="3"/>
  <c r="N4" i="3" s="1"/>
  <c r="M3" i="3"/>
  <c r="N3" i="3" s="1"/>
  <c r="M6" i="3"/>
  <c r="N6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cellMetadata count="1">
    <bk>
      <rc t="1" v="0"/>
    </bk>
  </cellMetadata>
  <valueMetadata count="3">
    <bk>
      <rc t="2" v="0"/>
    </bk>
    <bk>
      <rc t="2" v="1"/>
    </bk>
    <bk>
      <rc t="2" v="2"/>
    </bk>
  </valueMetadata>
</metadata>
</file>

<file path=xl/sharedStrings.xml><?xml version="1.0" encoding="utf-8"?>
<sst xmlns="http://schemas.openxmlformats.org/spreadsheetml/2006/main" count="251" uniqueCount="203">
  <si>
    <t>quotation</t>
  </si>
  <si>
    <t>Supplier Information</t>
  </si>
  <si>
    <t>Customer Information</t>
  </si>
  <si>
    <t>Contact Person</t>
    <phoneticPr fontId="3" type="noConversion"/>
  </si>
  <si>
    <t>Contact Person</t>
  </si>
  <si>
    <t>Email</t>
  </si>
  <si>
    <t>Phone</t>
  </si>
  <si>
    <t>Address</t>
  </si>
  <si>
    <t>Website</t>
  </si>
  <si>
    <t>Product Details</t>
  </si>
  <si>
    <t>折扣</t>
    <phoneticPr fontId="3" type="noConversion"/>
  </si>
  <si>
    <t>Product Name</t>
  </si>
  <si>
    <t>Picture</t>
  </si>
  <si>
    <t>Model/Specification</t>
  </si>
  <si>
    <t>Material</t>
  </si>
  <si>
    <t>Color</t>
  </si>
  <si>
    <t>Unit Price (USD)</t>
  </si>
  <si>
    <t>Quantity</t>
  </si>
  <si>
    <t>Unit</t>
  </si>
  <si>
    <t>packing list</t>
    <phoneticPr fontId="3" type="noConversion"/>
  </si>
  <si>
    <t>Total (KGS)</t>
    <phoneticPr fontId="3" type="noConversion"/>
  </si>
  <si>
    <t>Total (USD)</t>
    <phoneticPr fontId="3" type="noConversion"/>
  </si>
  <si>
    <t>进价</t>
    <phoneticPr fontId="3" type="noConversion"/>
  </si>
  <si>
    <t>小计</t>
    <phoneticPr fontId="3" type="noConversion"/>
  </si>
  <si>
    <t>Sewing Thread 40/2</t>
    <phoneticPr fontId="3" type="noConversion"/>
  </si>
  <si>
    <t>thread50g
+tube40g</t>
    <phoneticPr fontId="3" type="noConversion"/>
  </si>
  <si>
    <t>100% polyester</t>
    <phoneticPr fontId="3" type="noConversion"/>
  </si>
  <si>
    <t>natural white</t>
    <phoneticPr fontId="3" type="noConversion"/>
  </si>
  <si>
    <t>pcs</t>
    <phoneticPr fontId="3" type="noConversion"/>
  </si>
  <si>
    <t>3000yard/pcs
120pcs/box
10boxes/carton</t>
    <phoneticPr fontId="3" type="noConversion"/>
  </si>
  <si>
    <t>color</t>
    <phoneticPr fontId="3" type="noConversion"/>
  </si>
  <si>
    <t>total(KGS)</t>
    <phoneticPr fontId="3" type="noConversion"/>
  </si>
  <si>
    <r>
      <t>total</t>
    </r>
    <r>
      <rPr>
        <b/>
        <sz val="11"/>
        <color theme="1"/>
        <rFont val="Microsoft YaHei UI"/>
        <family val="2"/>
        <charset val="134"/>
      </rPr>
      <t>(</t>
    </r>
    <r>
      <rPr>
        <b/>
        <sz val="11"/>
        <color theme="1"/>
        <rFont val="Arial"/>
        <family val="2"/>
      </rPr>
      <t>USD)</t>
    </r>
    <phoneticPr fontId="3" type="noConversion"/>
  </si>
  <si>
    <t>written amount</t>
    <phoneticPr fontId="3" type="noConversion"/>
  </si>
  <si>
    <t>售价</t>
    <phoneticPr fontId="3" type="noConversion"/>
  </si>
  <si>
    <t>退税</t>
    <phoneticPr fontId="3" type="noConversion"/>
  </si>
  <si>
    <t>Additional Information</t>
  </si>
  <si>
    <t>费用</t>
    <phoneticPr fontId="3" type="noConversion"/>
  </si>
  <si>
    <t xml:space="preserve">Quotation Date: </t>
  </si>
  <si>
    <t xml:space="preserve">Trade Terms: </t>
    <phoneticPr fontId="3" type="noConversion"/>
  </si>
  <si>
    <t>FOB WUHAN</t>
    <phoneticPr fontId="3" type="noConversion"/>
  </si>
  <si>
    <t>利润</t>
    <phoneticPr fontId="3" type="noConversion"/>
  </si>
  <si>
    <t xml:space="preserve">Validity: </t>
  </si>
  <si>
    <t>15 days</t>
    <phoneticPr fontId="3" type="noConversion"/>
  </si>
  <si>
    <t xml:space="preserve">Price Terms: </t>
  </si>
  <si>
    <t xml:space="preserve">Lead Time: </t>
  </si>
  <si>
    <t>25 days after deposit</t>
    <phoneticPr fontId="3" type="noConversion"/>
  </si>
  <si>
    <t xml:space="preserve">Packaging: </t>
  </si>
  <si>
    <t>Neutral packing</t>
    <phoneticPr fontId="3" type="noConversion"/>
  </si>
  <si>
    <t>Sample Policy:</t>
  </si>
  <si>
    <t xml:space="preserve"> Free sample shipping cost borne by client</t>
  </si>
  <si>
    <t>www.andwaimao.com</t>
    <phoneticPr fontId="3" type="noConversion"/>
  </si>
  <si>
    <t>wuhan, China.</t>
    <phoneticPr fontId="3" type="noConversion"/>
  </si>
  <si>
    <t>Company Name</t>
    <phoneticPr fontId="3" type="noConversion"/>
  </si>
  <si>
    <t>CIF</t>
    <phoneticPr fontId="3" type="noConversion"/>
  </si>
  <si>
    <t>FOB</t>
    <phoneticPr fontId="3" type="noConversion"/>
  </si>
  <si>
    <t>汇率</t>
    <phoneticPr fontId="3" type="noConversion"/>
  </si>
  <si>
    <t>海运</t>
    <phoneticPr fontId="3" type="noConversion"/>
  </si>
  <si>
    <t>←CIF上调</t>
    <phoneticPr fontId="3" type="noConversion"/>
  </si>
  <si>
    <t>规格</t>
    <phoneticPr fontId="3" type="noConversion"/>
  </si>
  <si>
    <t>颜色</t>
    <phoneticPr fontId="3" type="noConversion"/>
  </si>
  <si>
    <t>总重</t>
    <phoneticPr fontId="3" type="noConversion"/>
  </si>
  <si>
    <t>线重</t>
    <phoneticPr fontId="3" type="noConversion"/>
  </si>
  <si>
    <t>管重</t>
    <phoneticPr fontId="3" type="noConversion"/>
  </si>
  <si>
    <t>原材料成本（kg）</t>
    <phoneticPr fontId="3" type="noConversion"/>
  </si>
  <si>
    <t>线成本</t>
    <phoneticPr fontId="3" type="noConversion"/>
  </si>
  <si>
    <t>管成本</t>
    <phoneticPr fontId="3" type="noConversion"/>
  </si>
  <si>
    <t>材料成本</t>
    <phoneticPr fontId="3" type="noConversion"/>
  </si>
  <si>
    <t>加工费</t>
    <phoneticPr fontId="3" type="noConversion"/>
  </si>
  <si>
    <t>计时费率</t>
    <phoneticPr fontId="3" type="noConversion"/>
  </si>
  <si>
    <t>计件加工费</t>
    <phoneticPr fontId="3" type="noConversion"/>
  </si>
  <si>
    <t>计时加工费</t>
    <phoneticPr fontId="3" type="noConversion"/>
  </si>
  <si>
    <t>11管子</t>
    <phoneticPr fontId="3" type="noConversion"/>
  </si>
  <si>
    <t>白色</t>
    <phoneticPr fontId="3" type="noConversion"/>
  </si>
  <si>
    <t>彩色</t>
    <phoneticPr fontId="3" type="noConversion"/>
  </si>
  <si>
    <t>17管子</t>
    <phoneticPr fontId="3" type="noConversion"/>
  </si>
  <si>
    <t>白纱</t>
    <phoneticPr fontId="3" type="noConversion"/>
  </si>
  <si>
    <t>吨</t>
    <phoneticPr fontId="3" type="noConversion"/>
  </si>
  <si>
    <t>染色</t>
    <phoneticPr fontId="3" type="noConversion"/>
  </si>
  <si>
    <t>大柜货运成本</t>
    <phoneticPr fontId="3" type="noConversion"/>
  </si>
  <si>
    <t>可对比海关数据单价看价格竞争力</t>
    <phoneticPr fontId="3" type="noConversion"/>
  </si>
  <si>
    <t>表格含公式，不要乱改</t>
    <phoneticPr fontId="3" type="noConversion"/>
  </si>
  <si>
    <t>大柜FOB费用</t>
    <phoneticPr fontId="3" type="noConversion"/>
  </si>
  <si>
    <t>大柜重量</t>
    <phoneticPr fontId="3" type="noConversion"/>
  </si>
  <si>
    <t>海关数据都会有第一单位、第二单位</t>
    <phoneticPr fontId="3" type="noConversion"/>
  </si>
  <si>
    <t>千克</t>
    <phoneticPr fontId="3" type="noConversion"/>
  </si>
  <si>
    <t>元</t>
    <phoneticPr fontId="3" type="noConversion"/>
  </si>
  <si>
    <t>彩色仅增加染色工序成本</t>
    <phoneticPr fontId="3" type="noConversion"/>
  </si>
  <si>
    <t>大柜折算FOB价格</t>
    <phoneticPr fontId="3" type="noConversion"/>
  </si>
  <si>
    <t>大柜折算CIF价格</t>
    <phoneticPr fontId="3" type="noConversion"/>
  </si>
  <si>
    <t>小规格与大规格耗时差别细微，就用价格x费率计算差异</t>
    <phoneticPr fontId="3" type="noConversion"/>
  </si>
  <si>
    <t>这样就能区别大小不同规格的不同计件成本</t>
    <phoneticPr fontId="3" type="noConversion"/>
  </si>
  <si>
    <t>合理毛利润率</t>
    <phoneticPr fontId="3" type="noConversion"/>
  </si>
  <si>
    <t>计件成本合计</t>
    <phoneticPr fontId="3" type="noConversion"/>
  </si>
  <si>
    <t>假设产品的核心成本由原材料+工人计件工资组成，其他电费、场地、财务成本从合理毛利润里扣除</t>
    <phoneticPr fontId="3" type="noConversion"/>
  </si>
  <si>
    <t>不含税出厂价</t>
    <phoneticPr fontId="3" type="noConversion"/>
  </si>
  <si>
    <t>利润率</t>
    <phoneticPr fontId="3" type="noConversion"/>
  </si>
  <si>
    <t>Wuhan xxxxxxxxx Co., Ltd.</t>
    <phoneticPr fontId="3" type="noConversion"/>
  </si>
  <si>
    <t>Axxxxxxe</t>
    <phoneticPr fontId="3" type="noConversion"/>
  </si>
  <si>
    <t>axxxxxxxxn@xxxxxx.com</t>
    <phoneticPr fontId="3" type="noConversion"/>
  </si>
  <si>
    <t>86-181xxxxxx800</t>
    <phoneticPr fontId="3" type="noConversion"/>
  </si>
  <si>
    <t xml:space="preserve"> T/T, 30% deposit + 70% before shipment</t>
    <phoneticPr fontId="3" type="noConversion"/>
  </si>
  <si>
    <t>不同比例货款，用于写采购合同</t>
  </si>
  <si>
    <t>比例</t>
  </si>
  <si>
    <t>金额</t>
  </si>
  <si>
    <t>大写</t>
  </si>
  <si>
    <t>肆万捌仟陆佰元整</t>
  </si>
  <si>
    <t>壹拾壹万叁仟肆佰元整</t>
  </si>
  <si>
    <t>捌万壹仟元整</t>
  </si>
  <si>
    <t>叁万贰仟肆佰元整</t>
  </si>
  <si>
    <t>退税率</t>
    <phoneticPr fontId="3" type="noConversion"/>
  </si>
  <si>
    <t>部分产品还有内销消费税，出口关税等，具体根据实际产品的征税情况，微调上述计算逻辑即可。</t>
    <phoneticPr fontId="3" type="noConversion"/>
  </si>
  <si>
    <t>只用改黄色单元格就行</t>
    <phoneticPr fontId="3" type="noConversion"/>
  </si>
  <si>
    <t>FOB/CIF利润计算模块</t>
    <phoneticPr fontId="3" type="noConversion"/>
  </si>
  <si>
    <t>PROFORMA INVOICE</t>
    <phoneticPr fontId="3" type="noConversion"/>
  </si>
  <si>
    <t>Invoice No.: QZY-20260729-01</t>
    <phoneticPr fontId="3" type="noConversion"/>
  </si>
  <si>
    <t>Date: June 29, 2026</t>
    <phoneticPr fontId="3" type="noConversion"/>
  </si>
  <si>
    <t>Validity: 14 days from the above date</t>
    <phoneticPr fontId="3" type="noConversion"/>
  </si>
  <si>
    <t>SELLER:</t>
  </si>
  <si>
    <t>Name:</t>
    <phoneticPr fontId="3" type="noConversion"/>
  </si>
  <si>
    <t>Wuhan xxxxxxxxxxx Co., Ltd.</t>
    <phoneticPr fontId="3" type="noConversion"/>
  </si>
  <si>
    <t>Attn:</t>
    <phoneticPr fontId="3" type="noConversion"/>
  </si>
  <si>
    <t>xxxxx</t>
    <phoneticPr fontId="3" type="noConversion"/>
  </si>
  <si>
    <t>Tel:</t>
  </si>
  <si>
    <t>+86 181xxxx2800</t>
    <phoneticPr fontId="3" type="noConversion"/>
  </si>
  <si>
    <t>Address:</t>
    <phoneticPr fontId="3" type="noConversion"/>
  </si>
  <si>
    <t>BUYER:</t>
  </si>
  <si>
    <t>Email:</t>
    <phoneticPr fontId="3" type="noConversion"/>
  </si>
  <si>
    <t>PORT OF LOADING:  Ningbo/Shanghai, China</t>
    <phoneticPr fontId="3" type="noConversion"/>
  </si>
  <si>
    <t>PORT OF DISCHARGE: Combolcha Dry Port, Ethiopia</t>
    <phoneticPr fontId="3" type="noConversion"/>
  </si>
  <si>
    <t>TRADE TERM: FOB Ningbo/Shanghai   (INCOTERMS 2020)</t>
    <phoneticPr fontId="3" type="noConversion"/>
  </si>
  <si>
    <t>NAME OF GOODS</t>
    <phoneticPr fontId="3" type="noConversion"/>
  </si>
  <si>
    <t>DESCRIPTION</t>
    <phoneticPr fontId="3" type="noConversion"/>
  </si>
  <si>
    <t>HS CODE</t>
    <phoneticPr fontId="3" type="noConversion"/>
  </si>
  <si>
    <t>COLOR</t>
    <phoneticPr fontId="3" type="noConversion"/>
  </si>
  <si>
    <t>QUANTITY
(KG)</t>
    <phoneticPr fontId="3" type="noConversion"/>
  </si>
  <si>
    <t>UNIT PRICE</t>
    <phoneticPr fontId="3" type="noConversion"/>
  </si>
  <si>
    <t>TOTAL AMOUNT</t>
    <phoneticPr fontId="3" type="noConversion"/>
  </si>
  <si>
    <t>Polyester cotton yarn</t>
    <phoneticPr fontId="3" type="noConversion"/>
  </si>
  <si>
    <t>NE32/1</t>
    <phoneticPr fontId="3" type="noConversion"/>
  </si>
  <si>
    <t>navy blue</t>
    <phoneticPr fontId="3" type="noConversion"/>
  </si>
  <si>
    <t>bleach white</t>
    <phoneticPr fontId="3" type="noConversion"/>
  </si>
  <si>
    <t>black</t>
    <phoneticPr fontId="3" type="noConversion"/>
  </si>
  <si>
    <t>brown</t>
    <phoneticPr fontId="3" type="noConversion"/>
  </si>
  <si>
    <t>Spandex ACY</t>
    <phoneticPr fontId="3" type="noConversion"/>
  </si>
  <si>
    <t>30/75</t>
    <phoneticPr fontId="3" type="noConversion"/>
  </si>
  <si>
    <t>white</t>
    <phoneticPr fontId="3" type="noConversion"/>
  </si>
  <si>
    <t>Elastics</t>
    <phoneticPr fontId="3" type="noConversion"/>
  </si>
  <si>
    <t>110#</t>
    <phoneticPr fontId="3" type="noConversion"/>
  </si>
  <si>
    <t>DTY</t>
    <phoneticPr fontId="3" type="noConversion"/>
  </si>
  <si>
    <t>150D</t>
    <phoneticPr fontId="3" type="noConversion"/>
  </si>
  <si>
    <t>TOTAL QUANTITY: 23500 kg ONLY</t>
    <phoneticPr fontId="3" type="noConversion"/>
  </si>
  <si>
    <t>TOTAL AMOUNT: USD55,435.00</t>
    <phoneticPr fontId="3" type="noConversion"/>
  </si>
  <si>
    <t>SAY TOTAL: U.S. DOLLARS FIFTY-FIVE THOUSAND FOUR HUNDRED THIRTY-FIVE ONLY</t>
    <phoneticPr fontId="3" type="noConversion"/>
  </si>
  <si>
    <t>TOLERANCE: tolerance of quantity and amount ±5%</t>
    <phoneticPr fontId="3" type="noConversion"/>
  </si>
  <si>
    <t>PAYMENT TERMS:  T/T, 30% deposit, the balance of 70% to be paid before shipment.</t>
    <phoneticPr fontId="3" type="noConversion"/>
  </si>
  <si>
    <t>DELIVERY TIME: Within 30 days after receipt of the deposit</t>
    <phoneticPr fontId="3" type="noConversion"/>
  </si>
  <si>
    <t>SELLER BANK INFORMATION</t>
    <phoneticPr fontId="3" type="noConversion"/>
  </si>
  <si>
    <t>Bank Name:</t>
  </si>
  <si>
    <t>BANK OF CHINA HUBEI BRANCH, SHIZHI SUB-BRANCH</t>
    <phoneticPr fontId="3" type="noConversion"/>
  </si>
  <si>
    <t>NO.1320 JIEFANG AVENUE, WUHAN, HUBEI,430000,CHINA.</t>
    <phoneticPr fontId="3" type="noConversion"/>
  </si>
  <si>
    <t>SWIFT Code:</t>
    <phoneticPr fontId="3" type="noConversion"/>
  </si>
  <si>
    <t>BKCHCNBJ600</t>
    <phoneticPr fontId="3" type="noConversion"/>
  </si>
  <si>
    <t>Account Name:</t>
    <phoneticPr fontId="3" type="noConversion"/>
  </si>
  <si>
    <t>WUHAN QUZHIYUAN TECHNOLOGY CO., LTD.</t>
    <phoneticPr fontId="3" type="noConversion"/>
  </si>
  <si>
    <t>Account No.:</t>
    <phoneticPr fontId="3" type="noConversion"/>
  </si>
  <si>
    <t>556090440682</t>
    <phoneticPr fontId="3" type="noConversion"/>
  </si>
  <si>
    <t>Seller’s Signature &amp; Stamp:</t>
  </si>
  <si>
    <t>武汉xxxxxxxx公司
Wuhan xxxxxxxx Co., Ltd.</t>
    <phoneticPr fontId="3" type="noConversion"/>
  </si>
  <si>
    <t>蓝条章</t>
    <phoneticPr fontId="3" type="noConversion"/>
  </si>
  <si>
    <t>Wuhan xxxxxxxxxxxx Co., Ltd.</t>
    <phoneticPr fontId="3" type="noConversion"/>
  </si>
  <si>
    <t>website:www.xxxxx.com  |   email:lixxxxxx@xxxx.com   |    tel:86181xxxx2800</t>
    <phoneticPr fontId="3" type="noConversion"/>
  </si>
  <si>
    <t>Invoice No.: QZY-20260825-01</t>
    <phoneticPr fontId="3" type="noConversion"/>
  </si>
  <si>
    <t>Date: August 25, 2026</t>
    <phoneticPr fontId="3" type="noConversion"/>
  </si>
  <si>
    <t>Validity: 15 days from the above date</t>
    <phoneticPr fontId="3" type="noConversion"/>
  </si>
  <si>
    <t>Wuhan XXXXXXXX Co., Ltd.</t>
    <phoneticPr fontId="3" type="noConversion"/>
  </si>
  <si>
    <t>Axxxxxxxxe</t>
    <phoneticPr fontId="3" type="noConversion"/>
  </si>
  <si>
    <t>+86 181XXXX2800</t>
    <phoneticPr fontId="3" type="noConversion"/>
  </si>
  <si>
    <t>VAT NO:</t>
    <phoneticPr fontId="3" type="noConversion"/>
  </si>
  <si>
    <t>EXMI CODE NO:</t>
    <phoneticPr fontId="3" type="noConversion"/>
  </si>
  <si>
    <t xml:space="preserve">DESCRIPTION OF GOODS: </t>
    <phoneticPr fontId="3" type="noConversion"/>
  </si>
  <si>
    <t>DESCRIPTION OF GOODS</t>
    <phoneticPr fontId="3" type="noConversion"/>
  </si>
  <si>
    <t>QUANTITY</t>
    <phoneticPr fontId="3" type="noConversion"/>
  </si>
  <si>
    <t>UNIT PRICE FOB</t>
    <phoneticPr fontId="3" type="noConversion"/>
  </si>
  <si>
    <t>yarn</t>
    <phoneticPr fontId="3" type="noConversion"/>
  </si>
  <si>
    <t>Color: raw white</t>
    <phoneticPr fontId="3" type="noConversion"/>
  </si>
  <si>
    <t>11500KGS</t>
    <phoneticPr fontId="3" type="noConversion"/>
  </si>
  <si>
    <t>0.95USD/KG</t>
    <phoneticPr fontId="3" type="noConversion"/>
  </si>
  <si>
    <t>USD10925.00</t>
    <phoneticPr fontId="3" type="noConversion"/>
  </si>
  <si>
    <t>TOTAL QUANTITY: 11500 kgs</t>
    <phoneticPr fontId="3" type="noConversion"/>
  </si>
  <si>
    <t>TOTAL AMOUNT: USD10925.00</t>
    <phoneticPr fontId="3" type="noConversion"/>
  </si>
  <si>
    <r>
      <t>United States Dollars Ten Thousand Nine Hundred Twenty</t>
    </r>
    <r>
      <rPr>
        <b/>
        <sz val="11"/>
        <color theme="1"/>
        <rFont val="等线"/>
        <family val="3"/>
        <charset val="134"/>
      </rPr>
      <t>-</t>
    </r>
    <r>
      <rPr>
        <b/>
        <sz val="11"/>
        <color theme="1"/>
        <rFont val="等线"/>
        <family val="3"/>
        <charset val="134"/>
        <scheme val="minor"/>
      </rPr>
      <t>Five Only</t>
    </r>
    <phoneticPr fontId="3" type="noConversion"/>
  </si>
  <si>
    <t>PORT OF LOADING:  Ningbo, China</t>
    <phoneticPr fontId="3" type="noConversion"/>
  </si>
  <si>
    <t>FINAL DESTINATION: Lusaka, Zambia</t>
    <phoneticPr fontId="3" type="noConversion"/>
  </si>
  <si>
    <t>TRADE TERM: FOB Ningbo   (INCOTERMS 2020)</t>
    <phoneticPr fontId="3" type="noConversion"/>
  </si>
  <si>
    <r>
      <t xml:space="preserve">PAYMENT TERMS: </t>
    </r>
    <r>
      <rPr>
        <b/>
        <sz val="11"/>
        <color theme="1"/>
        <rFont val="等线"/>
        <family val="3"/>
        <charset val="134"/>
        <scheme val="minor"/>
      </rPr>
      <t>T/T, 30% deposit, the balance of 70% to be paid before shipment.</t>
    </r>
    <phoneticPr fontId="3" type="noConversion"/>
  </si>
  <si>
    <t>DELIVERY TIME: within 25 days after receipt of the deposit</t>
    <phoneticPr fontId="3" type="noConversion"/>
  </si>
  <si>
    <t>OTHER TERMS: weight &amp; amount tolerance ±5%</t>
    <phoneticPr fontId="3" type="noConversion"/>
  </si>
  <si>
    <t>SELLER BANK DETAILS:</t>
    <phoneticPr fontId="3" type="noConversion"/>
  </si>
  <si>
    <t>Tel:</t>
    <phoneticPr fontId="3" type="noConversion"/>
  </si>
  <si>
    <t>武汉市xxxxxxx有限公司
Wuhan xxxxxxx Co., Ltd.</t>
    <phoneticPr fontId="3" type="noConversion"/>
  </si>
  <si>
    <t>自己生产蓝条章</t>
    <phoneticPr fontId="3" type="noConversion"/>
  </si>
  <si>
    <t>Date: July 28, 2026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</si>
</sst>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¥&quot;#,##0.00;&quot;¥&quot;\-#,##0.00"/>
    <numFmt numFmtId="8" formatCode="&quot;¥&quot;#,##0.00;[Red]&quot;¥&quot;\-#,##0.00"/>
    <numFmt numFmtId="176" formatCode="\$#,##0.000;\$\-#,##0.000"/>
    <numFmt numFmtId="177" formatCode="\$#,##0.00;\$\-#,##0.00"/>
    <numFmt numFmtId="178" formatCode="&quot;¥&quot;#,##0.00_);[Red]\(&quot;¥&quot;#,##0.00\)"/>
    <numFmt numFmtId="179" formatCode="\$#,##0.000;\-\$#,##0.000"/>
    <numFmt numFmtId="180" formatCode="\$#,##0;\-\$#,##0"/>
  </numFmts>
  <fonts count="2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8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rgb="FF0000FF"/>
      <name val="等线"/>
      <family val="3"/>
      <charset val="134"/>
      <scheme val="minor"/>
    </font>
    <font>
      <b/>
      <sz val="11"/>
      <color theme="1"/>
      <name val="Arial"/>
      <family val="2"/>
    </font>
    <font>
      <u/>
      <sz val="11"/>
      <color rgb="FF0000FF"/>
      <name val="Arial"/>
      <family val="2"/>
    </font>
    <font>
      <sz val="11"/>
      <color theme="1"/>
      <name val="Arial"/>
      <family val="2"/>
    </font>
    <font>
      <b/>
      <sz val="11"/>
      <color theme="1"/>
      <name val="Microsoft YaHei UI"/>
      <family val="2"/>
      <charset val="134"/>
    </font>
    <font>
      <sz val="11"/>
      <color theme="1"/>
      <name val="等线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theme="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</font>
    <font>
      <b/>
      <u/>
      <sz val="16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17">
    <xf numFmtId="0" fontId="0" fillId="0" borderId="0" xfId="0"/>
    <xf numFmtId="0" fontId="0" fillId="2" borderId="0" xfId="0" applyFill="1"/>
    <xf numFmtId="0" fontId="7" fillId="2" borderId="7" xfId="3" applyFont="1" applyFill="1" applyBorder="1" applyAlignment="1">
      <alignment vertical="center" wrapText="1"/>
    </xf>
    <xf numFmtId="0" fontId="10" fillId="2" borderId="10" xfId="3" applyFont="1" applyFill="1" applyBorder="1" applyAlignment="1">
      <alignment horizontal="left" vertical="center" wrapText="1"/>
    </xf>
    <xf numFmtId="0" fontId="12" fillId="2" borderId="11" xfId="3" applyFont="1" applyFill="1" applyBorder="1" applyAlignment="1">
      <alignment horizontal="left" vertical="center" wrapText="1"/>
    </xf>
    <xf numFmtId="0" fontId="10" fillId="2" borderId="7" xfId="3" applyFont="1" applyFill="1" applyBorder="1" applyAlignment="1">
      <alignment vertical="center" wrapText="1"/>
    </xf>
    <xf numFmtId="0" fontId="12" fillId="2" borderId="10" xfId="3" applyFont="1" applyFill="1" applyBorder="1" applyAlignment="1">
      <alignment horizontal="left" vertical="center" wrapText="1"/>
    </xf>
    <xf numFmtId="0" fontId="12" fillId="2" borderId="18" xfId="3" applyFont="1" applyFill="1" applyBorder="1" applyAlignment="1">
      <alignment horizontal="left" vertical="center" wrapText="1"/>
    </xf>
    <xf numFmtId="0" fontId="12" fillId="2" borderId="0" xfId="3" applyFont="1" applyFill="1" applyAlignment="1">
      <alignment horizontal="left" vertical="center" wrapText="1"/>
    </xf>
    <xf numFmtId="0" fontId="12" fillId="2" borderId="19" xfId="3" applyFont="1" applyFill="1" applyBorder="1" applyAlignment="1">
      <alignment horizontal="left" vertical="center" wrapText="1"/>
    </xf>
    <xf numFmtId="0" fontId="10" fillId="2" borderId="7" xfId="3" applyFont="1" applyFill="1" applyBorder="1" applyAlignment="1">
      <alignment horizontal="left" vertical="center" wrapText="1"/>
    </xf>
    <xf numFmtId="0" fontId="10" fillId="2" borderId="8" xfId="3" applyFont="1" applyFill="1" applyBorder="1" applyAlignment="1">
      <alignment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left" vertical="center" wrapText="1"/>
    </xf>
    <xf numFmtId="0" fontId="8" fillId="5" borderId="7" xfId="3" applyFont="1" applyFill="1" applyBorder="1" applyAlignment="1">
      <alignment horizontal="left" vertical="center" wrapText="1"/>
    </xf>
    <xf numFmtId="0" fontId="12" fillId="5" borderId="8" xfId="3" applyFont="1" applyFill="1" applyBorder="1" applyAlignment="1">
      <alignment vertical="center" wrapText="1"/>
    </xf>
    <xf numFmtId="49" fontId="8" fillId="5" borderId="10" xfId="3" applyNumberFormat="1" applyFont="1" applyFill="1" applyBorder="1" applyAlignment="1">
      <alignment horizontal="left" vertical="center" wrapText="1"/>
    </xf>
    <xf numFmtId="0" fontId="8" fillId="5" borderId="10" xfId="3" applyFont="1" applyFill="1" applyBorder="1" applyAlignment="1">
      <alignment horizontal="left" vertical="center" wrapText="1"/>
    </xf>
    <xf numFmtId="176" fontId="8" fillId="5" borderId="10" xfId="3" applyNumberFormat="1" applyFont="1" applyFill="1" applyBorder="1" applyAlignment="1">
      <alignment horizontal="left" vertical="center" wrapText="1"/>
    </xf>
    <xf numFmtId="0" fontId="8" fillId="5" borderId="10" xfId="3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/>
    </xf>
    <xf numFmtId="177" fontId="8" fillId="5" borderId="11" xfId="3" applyNumberFormat="1" applyFont="1" applyFill="1" applyBorder="1" applyAlignment="1">
      <alignment horizontal="left" vertical="center" wrapText="1"/>
    </xf>
    <xf numFmtId="0" fontId="12" fillId="5" borderId="10" xfId="3" applyFont="1" applyFill="1" applyBorder="1" applyAlignment="1">
      <alignment horizontal="left" vertical="center" wrapText="1"/>
    </xf>
    <xf numFmtId="0" fontId="12" fillId="2" borderId="7" xfId="3" applyFont="1" applyFill="1" applyBorder="1" applyAlignment="1">
      <alignment horizontal="left" vertical="center" wrapText="1"/>
    </xf>
    <xf numFmtId="49" fontId="12" fillId="2" borderId="10" xfId="3" applyNumberFormat="1" applyFont="1" applyFill="1" applyBorder="1" applyAlignment="1">
      <alignment horizontal="left" vertical="center" wrapText="1"/>
    </xf>
    <xf numFmtId="177" fontId="12" fillId="2" borderId="10" xfId="3" applyNumberFormat="1" applyFont="1" applyFill="1" applyBorder="1" applyAlignment="1">
      <alignment horizontal="left" vertical="center" wrapText="1"/>
    </xf>
    <xf numFmtId="177" fontId="12" fillId="2" borderId="10" xfId="3" applyNumberFormat="1" applyFont="1" applyFill="1" applyBorder="1" applyAlignment="1">
      <alignment horizontal="center" vertical="center" wrapText="1"/>
    </xf>
    <xf numFmtId="177" fontId="12" fillId="2" borderId="8" xfId="3" applyNumberFormat="1" applyFont="1" applyFill="1" applyBorder="1" applyAlignment="1">
      <alignment horizontal="left" vertical="center" wrapText="1"/>
    </xf>
    <xf numFmtId="0" fontId="10" fillId="2" borderId="4" xfId="3" applyFont="1" applyFill="1" applyBorder="1" applyAlignment="1">
      <alignment vertical="center" wrapText="1"/>
    </xf>
    <xf numFmtId="0" fontId="10" fillId="2" borderId="5" xfId="3" applyFont="1" applyFill="1" applyBorder="1" applyAlignment="1">
      <alignment vertical="center" wrapText="1"/>
    </xf>
    <xf numFmtId="177" fontId="8" fillId="2" borderId="11" xfId="3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2" borderId="7" xfId="3" applyFont="1" applyFill="1" applyBorder="1" applyAlignment="1">
      <alignment horizontal="left" vertical="center" wrapText="1"/>
    </xf>
    <xf numFmtId="14" fontId="8" fillId="2" borderId="10" xfId="3" applyNumberFormat="1" applyFont="1" applyFill="1" applyBorder="1" applyAlignment="1">
      <alignment horizontal="left" vertical="center" wrapText="1"/>
    </xf>
    <xf numFmtId="0" fontId="12" fillId="2" borderId="20" xfId="3" applyFont="1" applyFill="1" applyBorder="1" applyAlignment="1">
      <alignment horizontal="left" vertical="center" wrapText="1"/>
    </xf>
    <xf numFmtId="0" fontId="7" fillId="2" borderId="21" xfId="3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4" fillId="2" borderId="10" xfId="3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7" fontId="0" fillId="0" borderId="10" xfId="0" applyNumberForma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9" fontId="0" fillId="0" borderId="10" xfId="0" applyNumberFormat="1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8" fontId="0" fillId="0" borderId="10" xfId="0" applyNumberFormat="1" applyBorder="1"/>
    <xf numFmtId="0" fontId="0" fillId="6" borderId="10" xfId="0" applyFill="1" applyBorder="1" applyAlignment="1">
      <alignment horizontal="center" vertical="center"/>
    </xf>
    <xf numFmtId="0" fontId="9" fillId="0" borderId="0" xfId="4" applyAlignment="1"/>
    <xf numFmtId="0" fontId="0" fillId="7" borderId="0" xfId="0" applyFill="1" applyAlignment="1">
      <alignment horizontal="center"/>
    </xf>
    <xf numFmtId="0" fontId="0" fillId="0" borderId="26" xfId="0" applyBorder="1" applyAlignment="1">
      <alignment horizontal="center"/>
    </xf>
    <xf numFmtId="0" fontId="0" fillId="6" borderId="26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5" borderId="29" xfId="0" applyFill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26" xfId="0" applyNumberFormat="1" applyBorder="1" applyAlignment="1">
      <alignment horizontal="center"/>
    </xf>
    <xf numFmtId="9" fontId="0" fillId="0" borderId="29" xfId="1" applyFont="1" applyBorder="1" applyAlignment="1">
      <alignment horizontal="center"/>
    </xf>
    <xf numFmtId="9" fontId="0" fillId="0" borderId="26" xfId="1" applyFont="1" applyBorder="1" applyAlignment="1">
      <alignment horizontal="center"/>
    </xf>
    <xf numFmtId="9" fontId="16" fillId="6" borderId="0" xfId="0" applyNumberFormat="1" applyFont="1" applyFill="1" applyAlignment="1">
      <alignment horizontal="center"/>
    </xf>
    <xf numFmtId="180" fontId="0" fillId="0" borderId="0" xfId="0" applyNumberFormat="1" applyAlignment="1">
      <alignment horizontal="center"/>
    </xf>
    <xf numFmtId="10" fontId="17" fillId="9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8" fontId="0" fillId="0" borderId="0" xfId="0" applyNumberFormat="1"/>
    <xf numFmtId="8" fontId="0" fillId="0" borderId="32" xfId="0" applyNumberFormat="1" applyBorder="1"/>
    <xf numFmtId="0" fontId="0" fillId="2" borderId="31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32" xfId="0" applyNumberFormat="1" applyBorder="1" applyAlignment="1">
      <alignment horizontal="center"/>
    </xf>
    <xf numFmtId="0" fontId="0" fillId="0" borderId="10" xfId="0" applyBorder="1"/>
    <xf numFmtId="7" fontId="0" fillId="6" borderId="10" xfId="0" applyNumberFormat="1" applyFill="1" applyBorder="1" applyAlignment="1">
      <alignment horizontal="center" vertical="center"/>
    </xf>
    <xf numFmtId="178" fontId="0" fillId="6" borderId="10" xfId="0" applyNumberFormat="1" applyFill="1" applyBorder="1" applyAlignment="1">
      <alignment horizontal="center" vertical="center"/>
    </xf>
    <xf numFmtId="9" fontId="0" fillId="6" borderId="10" xfId="0" applyNumberForma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2" borderId="0" xfId="0" applyFill="1" applyAlignment="1">
      <alignment horizontal="center"/>
    </xf>
    <xf numFmtId="0" fontId="5" fillId="3" borderId="1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left" vertical="center" wrapText="1"/>
    </xf>
    <xf numFmtId="0" fontId="6" fillId="4" borderId="5" xfId="3" applyFont="1" applyFill="1" applyBorder="1" applyAlignment="1">
      <alignment horizontal="left" vertical="center" wrapText="1"/>
    </xf>
    <xf numFmtId="0" fontId="6" fillId="4" borderId="8" xfId="3" applyFont="1" applyFill="1" applyBorder="1" applyAlignment="1">
      <alignment horizontal="left" vertical="center" wrapText="1"/>
    </xf>
    <xf numFmtId="0" fontId="6" fillId="4" borderId="6" xfId="3" applyFont="1" applyFill="1" applyBorder="1" applyAlignment="1">
      <alignment horizontal="left" vertical="center" wrapText="1"/>
    </xf>
    <xf numFmtId="0" fontId="8" fillId="2" borderId="8" xfId="3" applyFont="1" applyFill="1" applyBorder="1" applyAlignment="1">
      <alignment horizontal="left" vertical="center" wrapText="1"/>
    </xf>
    <xf numFmtId="0" fontId="8" fillId="2" borderId="5" xfId="3" applyFont="1" applyFill="1" applyBorder="1" applyAlignment="1">
      <alignment horizontal="left" vertical="center" wrapText="1"/>
    </xf>
    <xf numFmtId="0" fontId="8" fillId="2" borderId="9" xfId="3" applyFont="1" applyFill="1" applyBorder="1" applyAlignment="1">
      <alignment horizontal="left" vertical="center" wrapText="1"/>
    </xf>
    <xf numFmtId="0" fontId="7" fillId="2" borderId="8" xfId="3" applyFont="1" applyFill="1" applyBorder="1" applyAlignment="1">
      <alignment horizontal="left" vertical="center" wrapText="1"/>
    </xf>
    <xf numFmtId="0" fontId="7" fillId="2" borderId="9" xfId="3" applyFont="1" applyFill="1" applyBorder="1" applyAlignment="1">
      <alignment horizontal="left" vertical="center" wrapText="1"/>
    </xf>
    <xf numFmtId="0" fontId="8" fillId="2" borderId="10" xfId="3" applyFont="1" applyFill="1" applyBorder="1" applyAlignment="1">
      <alignment horizontal="left" vertical="center" wrapText="1"/>
    </xf>
    <xf numFmtId="0" fontId="8" fillId="2" borderId="11" xfId="3" applyFont="1" applyFill="1" applyBorder="1" applyAlignment="1">
      <alignment horizontal="left" vertical="center" wrapText="1"/>
    </xf>
    <xf numFmtId="0" fontId="7" fillId="2" borderId="10" xfId="3" applyFont="1" applyFill="1" applyBorder="1" applyAlignment="1">
      <alignment horizontal="left" vertical="center" wrapText="1"/>
    </xf>
    <xf numFmtId="0" fontId="6" fillId="4" borderId="7" xfId="3" applyFont="1" applyFill="1" applyBorder="1" applyAlignment="1">
      <alignment horizontal="center" vertical="center" wrapText="1"/>
    </xf>
    <xf numFmtId="0" fontId="6" fillId="4" borderId="20" xfId="3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4" borderId="8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2" fillId="2" borderId="10" xfId="2" applyFill="1" applyBorder="1" applyAlignment="1">
      <alignment horizontal="left" vertical="center" wrapText="1"/>
    </xf>
    <xf numFmtId="0" fontId="10" fillId="2" borderId="10" xfId="3" applyFont="1" applyFill="1" applyBorder="1" applyAlignment="1">
      <alignment horizontal="left" vertical="center" wrapText="1"/>
    </xf>
    <xf numFmtId="0" fontId="11" fillId="2" borderId="10" xfId="4" applyFont="1" applyFill="1" applyBorder="1" applyAlignment="1">
      <alignment horizontal="left" vertical="center" wrapText="1"/>
    </xf>
    <xf numFmtId="0" fontId="11" fillId="2" borderId="8" xfId="4" applyFont="1" applyFill="1" applyBorder="1" applyAlignment="1">
      <alignment horizontal="left" vertical="center" wrapText="1"/>
    </xf>
    <xf numFmtId="0" fontId="12" fillId="2" borderId="11" xfId="3" applyFont="1" applyFill="1" applyBorder="1" applyAlignment="1">
      <alignment horizontal="left" vertical="center" wrapText="1"/>
    </xf>
    <xf numFmtId="0" fontId="12" fillId="2" borderId="10" xfId="3" applyFont="1" applyFill="1" applyBorder="1" applyAlignment="1">
      <alignment horizontal="left" vertical="center" wrapText="1"/>
    </xf>
    <xf numFmtId="0" fontId="10" fillId="2" borderId="12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horizontal="center" vertical="center" wrapText="1"/>
    </xf>
    <xf numFmtId="0" fontId="10" fillId="2" borderId="14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17" xfId="3" applyFont="1" applyFill="1" applyBorder="1" applyAlignment="1">
      <alignment horizontal="center" vertical="center" wrapText="1"/>
    </xf>
    <xf numFmtId="0" fontId="11" fillId="2" borderId="10" xfId="4" applyFont="1" applyFill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center" vertical="center" wrapText="1"/>
    </xf>
    <xf numFmtId="0" fontId="11" fillId="2" borderId="11" xfId="4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22" xfId="3" applyFont="1" applyFill="1" applyBorder="1" applyAlignment="1">
      <alignment horizontal="left" vertical="center" wrapText="1"/>
    </xf>
    <xf numFmtId="0" fontId="8" fillId="2" borderId="23" xfId="3" applyFont="1" applyFill="1" applyBorder="1" applyAlignment="1">
      <alignment horizontal="left" vertical="center" wrapText="1"/>
    </xf>
    <xf numFmtId="0" fontId="8" fillId="2" borderId="24" xfId="3" applyFont="1" applyFill="1" applyBorder="1" applyAlignment="1">
      <alignment horizontal="left" vertical="center" wrapText="1"/>
    </xf>
    <xf numFmtId="0" fontId="0" fillId="10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10" borderId="0" xfId="0" applyFill="1" applyAlignment="1">
      <alignment horizontal="left" wrapText="1"/>
    </xf>
    <xf numFmtId="0" fontId="7" fillId="2" borderId="10" xfId="3" applyFont="1" applyFill="1" applyBorder="1" applyAlignment="1">
      <alignment horizontal="center" vertical="center" wrapText="1"/>
    </xf>
    <xf numFmtId="0" fontId="12" fillId="2" borderId="8" xfId="3" applyFont="1" applyFill="1" applyBorder="1" applyAlignment="1">
      <alignment horizontal="left" vertical="center" wrapText="1"/>
    </xf>
    <xf numFmtId="0" fontId="12" fillId="2" borderId="5" xfId="3" applyFont="1" applyFill="1" applyBorder="1" applyAlignment="1">
      <alignment horizontal="left" vertical="center" wrapText="1"/>
    </xf>
    <xf numFmtId="0" fontId="12" fillId="2" borderId="6" xfId="3" applyFont="1" applyFill="1" applyBorder="1" applyAlignment="1">
      <alignment horizontal="left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right"/>
    </xf>
    <xf numFmtId="0" fontId="0" fillId="7" borderId="0" xfId="0" applyFill="1" applyAlignment="1">
      <alignment horizontal="center"/>
    </xf>
    <xf numFmtId="0" fontId="0" fillId="8" borderId="26" xfId="0" applyFill="1" applyBorder="1" applyAlignment="1">
      <alignment horizontal="center" wrapText="1"/>
    </xf>
    <xf numFmtId="0" fontId="0" fillId="8" borderId="0" xfId="0" applyFill="1" applyAlignment="1">
      <alignment horizontal="center" wrapText="1"/>
    </xf>
    <xf numFmtId="0" fontId="0" fillId="8" borderId="12" xfId="0" applyFill="1" applyBorder="1" applyAlignment="1">
      <alignment horizontal="center" wrapText="1"/>
    </xf>
    <xf numFmtId="0" fontId="0" fillId="8" borderId="31" xfId="0" applyFill="1" applyBorder="1" applyAlignment="1">
      <alignment horizontal="center" wrapText="1"/>
    </xf>
    <xf numFmtId="0" fontId="0" fillId="8" borderId="13" xfId="0" applyFill="1" applyBorder="1" applyAlignment="1">
      <alignment horizontal="center" wrapText="1"/>
    </xf>
    <xf numFmtId="0" fontId="0" fillId="8" borderId="16" xfId="0" applyFill="1" applyBorder="1" applyAlignment="1">
      <alignment horizontal="center" wrapText="1"/>
    </xf>
    <xf numFmtId="0" fontId="0" fillId="8" borderId="32" xfId="0" applyFill="1" applyBorder="1" applyAlignment="1">
      <alignment horizontal="center" wrapText="1"/>
    </xf>
    <xf numFmtId="0" fontId="0" fillId="8" borderId="17" xfId="0" applyFill="1" applyBorder="1" applyAlignment="1">
      <alignment horizontal="center" wrapText="1"/>
    </xf>
    <xf numFmtId="0" fontId="15" fillId="0" borderId="33" xfId="0" applyFont="1" applyBorder="1" applyAlignment="1">
      <alignment horizontal="left"/>
    </xf>
    <xf numFmtId="0" fontId="15" fillId="0" borderId="34" xfId="0" applyFont="1" applyBorder="1" applyAlignment="1">
      <alignment horizontal="left"/>
    </xf>
    <xf numFmtId="0" fontId="15" fillId="0" borderId="35" xfId="0" applyFont="1" applyBorder="1" applyAlignment="1">
      <alignment horizontal="left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32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0" fillId="0" borderId="0" xfId="0"/>
    <xf numFmtId="49" fontId="0" fillId="2" borderId="0" xfId="0" applyNumberFormat="1" applyFill="1" applyAlignment="1">
      <alignment horizontal="left"/>
    </xf>
    <xf numFmtId="0" fontId="4" fillId="2" borderId="17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0" fontId="4" fillId="2" borderId="0" xfId="0" applyFont="1" applyFill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19" fillId="2" borderId="10" xfId="3" applyFont="1" applyFill="1" applyBorder="1" applyAlignment="1">
      <alignment horizontal="left" vertical="center" wrapText="1"/>
    </xf>
    <xf numFmtId="0" fontId="19" fillId="2" borderId="10" xfId="3" applyFont="1" applyFill="1" applyBorder="1" applyAlignment="1">
      <alignment horizontal="center" vertical="center" wrapText="1"/>
    </xf>
    <xf numFmtId="177" fontId="0" fillId="2" borderId="10" xfId="0" applyNumberFormat="1" applyFill="1" applyBorder="1" applyAlignment="1">
      <alignment horizontal="center" vertical="center" wrapText="1"/>
    </xf>
    <xf numFmtId="177" fontId="0" fillId="2" borderId="5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49" fontId="0" fillId="2" borderId="0" xfId="0" applyNumberForma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4" fillId="2" borderId="39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0" fillId="0" borderId="32" xfId="0" applyBorder="1"/>
    <xf numFmtId="0" fontId="0" fillId="2" borderId="10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right"/>
    </xf>
    <xf numFmtId="0" fontId="0" fillId="2" borderId="32" xfId="0" applyFill="1" applyBorder="1" applyAlignment="1">
      <alignment horizontal="right"/>
    </xf>
    <xf numFmtId="49" fontId="0" fillId="2" borderId="32" xfId="0" applyNumberFormat="1" applyFill="1" applyBorder="1" applyAlignment="1">
      <alignment horizontal="left"/>
    </xf>
  </cellXfs>
  <cellStyles count="5">
    <cellStyle name="百分比" xfId="1" builtinId="5"/>
    <cellStyle name="常规" xfId="0" builtinId="0"/>
    <cellStyle name="常规 2" xfId="3" xr:uid="{3BFFEC8B-5BF2-4696-A6AE-62B6DF5AF6B5}"/>
    <cellStyle name="超链接" xfId="2" builtinId="8"/>
    <cellStyle name="超链接 2" xfId="4" xr:uid="{2CD1F51E-127E-40BD-B22A-717C96635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203200</xdr:rowOff>
    </xdr:from>
    <xdr:to>
      <xdr:col>2</xdr:col>
      <xdr:colOff>419100</xdr:colOff>
      <xdr:row>3</xdr:row>
      <xdr:rowOff>311150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B6EE651-4474-4CE1-BA92-C6D7DDF66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0" y="203200"/>
          <a:ext cx="717550" cy="71755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ndwaimao.com/" TargetMode="External"/><Relationship Id="rId1" Type="http://schemas.openxmlformats.org/officeDocument/2006/relationships/hyperlink" Target="mailto:axxxxxxxxn@xxxxxx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2393-08C8-4BDB-9477-C9D4DB6EF3D1}">
  <dimension ref="A1:R17"/>
  <sheetViews>
    <sheetView workbookViewId="0">
      <selection activeCell="L21" sqref="L21"/>
    </sheetView>
  </sheetViews>
  <sheetFormatPr defaultRowHeight="14" x14ac:dyDescent="0.3"/>
  <cols>
    <col min="1" max="1" width="6.83203125" style="36" bestFit="1" customWidth="1"/>
    <col min="2" max="5" width="5.4140625" style="36" customWidth="1"/>
    <col min="6" max="6" width="8.83203125" style="36" customWidth="1"/>
    <col min="7" max="7" width="7.1640625" style="36" bestFit="1" customWidth="1"/>
    <col min="8" max="8" width="6.6640625" style="36" bestFit="1" customWidth="1"/>
    <col min="9" max="9" width="8.5" style="36" bestFit="1" customWidth="1"/>
    <col min="12" max="12" width="8.5" style="36" bestFit="1" customWidth="1"/>
    <col min="13" max="15" width="8.4140625" customWidth="1"/>
    <col min="16" max="16" width="8.5" style="36" bestFit="1" customWidth="1"/>
    <col min="17" max="17" width="8.5" style="36" customWidth="1"/>
    <col min="18" max="18" width="8.5" style="36" bestFit="1" customWidth="1"/>
  </cols>
  <sheetData>
    <row r="1" spans="1:18" ht="14.5" thickBot="1" x14ac:dyDescent="0.35">
      <c r="A1" s="154" t="s">
        <v>94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6"/>
    </row>
    <row r="2" spans="1:18" s="63" customFormat="1" ht="29" customHeight="1" thickBot="1" x14ac:dyDescent="0.35">
      <c r="A2" s="59" t="s">
        <v>59</v>
      </c>
      <c r="B2" s="60" t="s">
        <v>60</v>
      </c>
      <c r="C2" s="60" t="s">
        <v>61</v>
      </c>
      <c r="D2" s="60" t="s">
        <v>62</v>
      </c>
      <c r="E2" s="60" t="s">
        <v>63</v>
      </c>
      <c r="F2" s="60" t="s">
        <v>64</v>
      </c>
      <c r="G2" s="60" t="s">
        <v>65</v>
      </c>
      <c r="H2" s="60" t="s">
        <v>66</v>
      </c>
      <c r="I2" s="60" t="s">
        <v>67</v>
      </c>
      <c r="J2" s="60" t="s">
        <v>68</v>
      </c>
      <c r="K2" s="60" t="s">
        <v>92</v>
      </c>
      <c r="L2" s="61" t="s">
        <v>95</v>
      </c>
      <c r="M2" s="60" t="s">
        <v>88</v>
      </c>
      <c r="N2" s="60" t="s">
        <v>89</v>
      </c>
      <c r="O2" s="60" t="s">
        <v>93</v>
      </c>
      <c r="P2" s="60" t="s">
        <v>70</v>
      </c>
      <c r="Q2" s="60" t="s">
        <v>69</v>
      </c>
      <c r="R2" s="62" t="s">
        <v>71</v>
      </c>
    </row>
    <row r="3" spans="1:18" ht="17.5" customHeight="1" x14ac:dyDescent="0.3">
      <c r="A3" s="157" t="s">
        <v>72</v>
      </c>
      <c r="B3" s="48" t="s">
        <v>73</v>
      </c>
      <c r="C3" s="48">
        <f>D3+E3</f>
        <v>367</v>
      </c>
      <c r="D3" s="49">
        <v>330</v>
      </c>
      <c r="E3" s="48">
        <v>37</v>
      </c>
      <c r="F3" s="48">
        <f>F9/1000</f>
        <v>14.1</v>
      </c>
      <c r="G3" s="48">
        <f>F3/1000*D3</f>
        <v>4.6529999999999996</v>
      </c>
      <c r="H3" s="48">
        <v>0.15</v>
      </c>
      <c r="I3" s="48">
        <f>G3+H3</f>
        <v>4.8029999999999999</v>
      </c>
      <c r="J3" s="48">
        <f>P3+R3</f>
        <v>0.43000000000000005</v>
      </c>
      <c r="K3" s="64">
        <f>$F$8</f>
        <v>0.25</v>
      </c>
      <c r="L3" s="50">
        <f>(I3+J3)*(1+K3)</f>
        <v>6.5412499999999998</v>
      </c>
      <c r="M3" s="51">
        <f>(L3/C3*1000*$F$11+$F$12)/$F$11</f>
        <v>18.136069482288828</v>
      </c>
      <c r="N3" s="51">
        <f>(M3*$F$11+$F$13)/$F$11</f>
        <v>19.886069482288828</v>
      </c>
      <c r="O3" s="51">
        <f>P3+R3</f>
        <v>0.43000000000000005</v>
      </c>
      <c r="P3" s="48" cm="1">
        <f t="array" ref="P3">_xlfn.IFS(D3&gt;=300,0.1,D3&gt;=200,0.09,D3&gt;=100,0.07,D3&lt;100,0.05)</f>
        <v>0.1</v>
      </c>
      <c r="Q3" s="52">
        <v>1E-3</v>
      </c>
      <c r="R3" s="53">
        <f>D3*Q3</f>
        <v>0.33</v>
      </c>
    </row>
    <row r="4" spans="1:18" ht="17.5" customHeight="1" thickBot="1" x14ac:dyDescent="0.35">
      <c r="A4" s="158"/>
      <c r="B4" s="54" t="s">
        <v>74</v>
      </c>
      <c r="C4" s="54">
        <f>D4+E4</f>
        <v>367</v>
      </c>
      <c r="D4" s="54">
        <f>$D$3</f>
        <v>330</v>
      </c>
      <c r="E4" s="54">
        <v>37</v>
      </c>
      <c r="F4" s="54">
        <f>F10/1000</f>
        <v>2.8</v>
      </c>
      <c r="G4" s="54">
        <f>F4/1000*D4</f>
        <v>0.92400000000000004</v>
      </c>
      <c r="H4" s="57"/>
      <c r="I4" s="57"/>
      <c r="J4" s="57"/>
      <c r="K4" s="65"/>
      <c r="L4" s="55">
        <f>L3+G4</f>
        <v>7.4652500000000002</v>
      </c>
      <c r="M4" s="56">
        <f>(L4/C4*1000*$F$11+$F$12)/$F$11</f>
        <v>20.653780653950957</v>
      </c>
      <c r="N4" s="56">
        <f t="shared" ref="N4:N6" si="0">(M4*$F$11+$F$13)/$F$11</f>
        <v>22.403780653950957</v>
      </c>
      <c r="O4" s="56"/>
      <c r="P4" s="57"/>
      <c r="Q4" s="57"/>
      <c r="R4" s="58"/>
    </row>
    <row r="5" spans="1:18" ht="17.5" customHeight="1" x14ac:dyDescent="0.3">
      <c r="A5" s="157" t="s">
        <v>75</v>
      </c>
      <c r="B5" s="48" t="s">
        <v>73</v>
      </c>
      <c r="C5" s="48">
        <f>D5+E5</f>
        <v>380</v>
      </c>
      <c r="D5" s="48">
        <f t="shared" ref="D5:D6" si="1">$D$3</f>
        <v>330</v>
      </c>
      <c r="E5" s="48">
        <v>50</v>
      </c>
      <c r="F5" s="48">
        <f>F3</f>
        <v>14.1</v>
      </c>
      <c r="G5" s="48">
        <f>F5/1000*D5</f>
        <v>4.6529999999999996</v>
      </c>
      <c r="H5" s="48">
        <v>0.45</v>
      </c>
      <c r="I5" s="48">
        <f>G5+H5</f>
        <v>5.1029999999999998</v>
      </c>
      <c r="J5" s="48">
        <f>P5+R5</f>
        <v>0.43000000000000005</v>
      </c>
      <c r="K5" s="66">
        <f t="shared" ref="K5" si="2">$F$8</f>
        <v>0.25</v>
      </c>
      <c r="L5" s="50">
        <f>(I5+J5)*(1+K5)</f>
        <v>6.9162499999999998</v>
      </c>
      <c r="M5" s="51">
        <f>(L5/C5*1000*$F$11+$F$12)/$F$11</f>
        <v>18.513157894736842</v>
      </c>
      <c r="N5" s="51">
        <f t="shared" si="0"/>
        <v>20.263157894736842</v>
      </c>
      <c r="O5" s="51">
        <f t="shared" ref="O5" si="3">P5+R5</f>
        <v>0.43000000000000005</v>
      </c>
      <c r="P5" s="48">
        <f>P3</f>
        <v>0.1</v>
      </c>
      <c r="Q5" s="52">
        <f>Q3</f>
        <v>1E-3</v>
      </c>
      <c r="R5" s="53">
        <f>D5*Q5</f>
        <v>0.33</v>
      </c>
    </row>
    <row r="6" spans="1:18" ht="17.5" customHeight="1" thickBot="1" x14ac:dyDescent="0.35">
      <c r="A6" s="158"/>
      <c r="B6" s="54" t="s">
        <v>74</v>
      </c>
      <c r="C6" s="54">
        <f>D6+E6</f>
        <v>380</v>
      </c>
      <c r="D6" s="54">
        <f t="shared" si="1"/>
        <v>330</v>
      </c>
      <c r="E6" s="54">
        <v>50</v>
      </c>
      <c r="F6" s="54">
        <f>F4</f>
        <v>2.8</v>
      </c>
      <c r="G6" s="54">
        <f>F6/1000*D6</f>
        <v>0.92400000000000004</v>
      </c>
      <c r="H6" s="57"/>
      <c r="I6" s="57"/>
      <c r="J6" s="57"/>
      <c r="K6" s="65"/>
      <c r="L6" s="55">
        <f>L5+G6</f>
        <v>7.8402500000000002</v>
      </c>
      <c r="M6" s="56">
        <f>(L6/C6*1000*$F$11+$F$12)/$F$11</f>
        <v>20.944736842105261</v>
      </c>
      <c r="N6" s="56">
        <f t="shared" si="0"/>
        <v>22.694736842105261</v>
      </c>
      <c r="O6" s="56"/>
      <c r="P6" s="57"/>
      <c r="Q6" s="57"/>
      <c r="R6" s="58"/>
    </row>
    <row r="7" spans="1:18" ht="14" customHeight="1" x14ac:dyDescent="0.3">
      <c r="M7" s="145" t="s">
        <v>80</v>
      </c>
      <c r="N7" s="145"/>
      <c r="O7" s="47"/>
      <c r="Q7" s="146" t="s">
        <v>90</v>
      </c>
      <c r="R7" s="146"/>
    </row>
    <row r="8" spans="1:18" x14ac:dyDescent="0.3">
      <c r="C8" s="144" t="s">
        <v>92</v>
      </c>
      <c r="D8" s="144"/>
      <c r="E8" s="144"/>
      <c r="F8" s="67">
        <v>0.25</v>
      </c>
      <c r="G8" s="86"/>
      <c r="H8" s="86"/>
      <c r="I8" s="86"/>
      <c r="M8" s="86" t="s">
        <v>84</v>
      </c>
      <c r="N8" s="86"/>
      <c r="O8" s="31"/>
      <c r="Q8" s="147"/>
      <c r="R8" s="147"/>
    </row>
    <row r="9" spans="1:18" x14ac:dyDescent="0.3">
      <c r="C9" s="144" t="s">
        <v>76</v>
      </c>
      <c r="D9" s="144"/>
      <c r="E9" s="144"/>
      <c r="F9" s="37">
        <v>14100</v>
      </c>
      <c r="G9" s="36" t="s">
        <v>77</v>
      </c>
      <c r="Q9" s="147"/>
      <c r="R9" s="147"/>
    </row>
    <row r="10" spans="1:18" x14ac:dyDescent="0.3">
      <c r="C10" s="144" t="s">
        <v>78</v>
      </c>
      <c r="D10" s="144"/>
      <c r="E10" s="144"/>
      <c r="F10" s="37">
        <v>2800</v>
      </c>
      <c r="G10" s="36" t="s">
        <v>77</v>
      </c>
      <c r="H10" s="86" t="s">
        <v>87</v>
      </c>
      <c r="I10" s="86"/>
      <c r="J10" s="86"/>
      <c r="K10" s="31"/>
      <c r="P10" s="148" t="s">
        <v>91</v>
      </c>
      <c r="Q10" s="149"/>
      <c r="R10" s="150"/>
    </row>
    <row r="11" spans="1:18" x14ac:dyDescent="0.3">
      <c r="C11" s="144" t="s">
        <v>83</v>
      </c>
      <c r="D11" s="144"/>
      <c r="E11" s="144"/>
      <c r="F11" s="37">
        <v>24000</v>
      </c>
      <c r="G11" s="36" t="s">
        <v>85</v>
      </c>
      <c r="P11" s="151"/>
      <c r="Q11" s="152"/>
      <c r="R11" s="153"/>
    </row>
    <row r="12" spans="1:18" x14ac:dyDescent="0.3">
      <c r="C12" s="144" t="s">
        <v>82</v>
      </c>
      <c r="D12" s="144"/>
      <c r="E12" s="144"/>
      <c r="F12" s="37">
        <v>7500</v>
      </c>
      <c r="G12" s="36" t="s">
        <v>86</v>
      </c>
    </row>
    <row r="13" spans="1:18" x14ac:dyDescent="0.3">
      <c r="C13" s="144" t="s">
        <v>79</v>
      </c>
      <c r="D13" s="144"/>
      <c r="E13" s="144"/>
      <c r="F13" s="37">
        <v>42000</v>
      </c>
      <c r="G13" s="36" t="s">
        <v>86</v>
      </c>
    </row>
    <row r="14" spans="1:18" x14ac:dyDescent="0.3">
      <c r="E14" t="s">
        <v>56</v>
      </c>
      <c r="F14" s="37">
        <v>6.7</v>
      </c>
    </row>
    <row r="15" spans="1:18" x14ac:dyDescent="0.3">
      <c r="E15" s="46"/>
    </row>
    <row r="17" spans="4:9" x14ac:dyDescent="0.3">
      <c r="D17" s="145" t="s">
        <v>81</v>
      </c>
      <c r="E17" s="145"/>
      <c r="F17" s="145"/>
      <c r="G17" s="145"/>
      <c r="H17" s="145"/>
      <c r="I17" s="145"/>
    </row>
  </sheetData>
  <mergeCells count="16">
    <mergeCell ref="A1:R1"/>
    <mergeCell ref="C8:E8"/>
    <mergeCell ref="C10:E10"/>
    <mergeCell ref="C9:E9"/>
    <mergeCell ref="G8:I8"/>
    <mergeCell ref="A3:A4"/>
    <mergeCell ref="A5:A6"/>
    <mergeCell ref="C12:E12"/>
    <mergeCell ref="C13:E13"/>
    <mergeCell ref="H10:J10"/>
    <mergeCell ref="D17:I17"/>
    <mergeCell ref="Q7:R9"/>
    <mergeCell ref="P10:R11"/>
    <mergeCell ref="M7:N7"/>
    <mergeCell ref="M8:N8"/>
    <mergeCell ref="C11:E1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D3A5-DAC9-410E-A40C-274563E70061}">
  <dimension ref="A1:R32"/>
  <sheetViews>
    <sheetView workbookViewId="0">
      <selection activeCell="R15" sqref="R15"/>
    </sheetView>
  </sheetViews>
  <sheetFormatPr defaultRowHeight="14" x14ac:dyDescent="0.3"/>
  <cols>
    <col min="1" max="1" width="2.08203125" customWidth="1"/>
    <col min="2" max="2" width="15.6640625" customWidth="1"/>
    <col min="3" max="3" width="12.4140625" customWidth="1"/>
    <col min="4" max="4" width="11" customWidth="1"/>
    <col min="5" max="5" width="8" customWidth="1"/>
    <col min="6" max="6" width="7.75" bestFit="1" customWidth="1"/>
    <col min="7" max="7" width="9.75" customWidth="1"/>
    <col min="8" max="8" width="8.25" bestFit="1" customWidth="1"/>
    <col min="9" max="9" width="6.75" customWidth="1"/>
    <col min="10" max="10" width="11.83203125" customWidth="1"/>
    <col min="11" max="11" width="11.1640625" customWidth="1"/>
    <col min="12" max="12" width="11.1640625" bestFit="1" customWidth="1"/>
    <col min="13" max="13" width="2.4140625" customWidth="1"/>
    <col min="14" max="14" width="1.33203125" customWidth="1"/>
    <col min="15" max="15" width="7.4140625" customWidth="1"/>
    <col min="16" max="16" width="6.1640625" customWidth="1"/>
    <col min="17" max="17" width="11.6640625" bestFit="1" customWidth="1"/>
    <col min="18" max="18" width="7.83203125" customWidth="1"/>
  </cols>
  <sheetData>
    <row r="1" spans="1:18" ht="14.5" thickBot="1" x14ac:dyDescent="0.3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1"/>
    </row>
    <row r="2" spans="1:18" ht="35" x14ac:dyDescent="0.3">
      <c r="A2" s="90"/>
      <c r="B2" s="91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3"/>
      <c r="M2" s="1"/>
      <c r="N2" s="1"/>
    </row>
    <row r="3" spans="1:18" ht="29.5" customHeight="1" x14ac:dyDescent="0.3">
      <c r="A3" s="90"/>
      <c r="B3" s="94" t="s">
        <v>1</v>
      </c>
      <c r="C3" s="95"/>
      <c r="D3" s="95"/>
      <c r="E3" s="95"/>
      <c r="F3" s="95"/>
      <c r="G3" s="96" t="s">
        <v>2</v>
      </c>
      <c r="H3" s="95"/>
      <c r="I3" s="95"/>
      <c r="J3" s="95"/>
      <c r="K3" s="95"/>
      <c r="L3" s="97"/>
      <c r="M3" s="1"/>
      <c r="N3" s="1"/>
    </row>
    <row r="4" spans="1:18" ht="29.5" customHeight="1" x14ac:dyDescent="0.3">
      <c r="A4" s="90"/>
      <c r="B4" s="2" t="s">
        <v>53</v>
      </c>
      <c r="C4" s="98" t="s">
        <v>97</v>
      </c>
      <c r="D4" s="99"/>
      <c r="E4" s="99"/>
      <c r="F4" s="100"/>
      <c r="G4" s="101" t="s">
        <v>53</v>
      </c>
      <c r="H4" s="102"/>
      <c r="I4" s="103"/>
      <c r="J4" s="98"/>
      <c r="K4" s="98"/>
      <c r="L4" s="104"/>
      <c r="M4" s="1"/>
      <c r="N4" s="1"/>
      <c r="O4" s="133"/>
      <c r="P4" s="133"/>
      <c r="Q4" s="133"/>
    </row>
    <row r="5" spans="1:18" ht="21" customHeight="1" x14ac:dyDescent="0.3">
      <c r="A5" s="90"/>
      <c r="B5" s="2" t="s">
        <v>3</v>
      </c>
      <c r="C5" s="103" t="s">
        <v>98</v>
      </c>
      <c r="D5" s="103"/>
      <c r="E5" s="103"/>
      <c r="F5" s="103"/>
      <c r="G5" s="105" t="s">
        <v>4</v>
      </c>
      <c r="H5" s="105"/>
      <c r="I5" s="103"/>
      <c r="J5" s="98"/>
      <c r="K5" s="98"/>
      <c r="L5" s="104"/>
      <c r="M5" s="1"/>
      <c r="N5" s="1"/>
      <c r="O5" s="133"/>
      <c r="P5" s="133"/>
      <c r="Q5" s="133"/>
    </row>
    <row r="6" spans="1:18" ht="21" customHeight="1" x14ac:dyDescent="0.3">
      <c r="A6" s="90"/>
      <c r="B6" s="2" t="s">
        <v>5</v>
      </c>
      <c r="C6" s="111" t="s">
        <v>99</v>
      </c>
      <c r="D6" s="103"/>
      <c r="E6" s="103"/>
      <c r="F6" s="103"/>
      <c r="G6" s="112" t="s">
        <v>5</v>
      </c>
      <c r="H6" s="112"/>
      <c r="I6" s="113"/>
      <c r="J6" s="114"/>
      <c r="K6" s="114"/>
      <c r="L6" s="115"/>
      <c r="M6" s="1"/>
      <c r="N6" s="1"/>
      <c r="O6" s="133"/>
      <c r="P6" s="133"/>
      <c r="Q6" s="133"/>
    </row>
    <row r="7" spans="1:18" ht="21" customHeight="1" x14ac:dyDescent="0.3">
      <c r="A7" s="90"/>
      <c r="B7" s="5" t="s">
        <v>6</v>
      </c>
      <c r="C7" s="116" t="s">
        <v>100</v>
      </c>
      <c r="D7" s="116"/>
      <c r="E7" s="116"/>
      <c r="F7" s="116"/>
      <c r="G7" s="117" t="e" vm="1">
        <v>#VALUE!</v>
      </c>
      <c r="H7" s="118"/>
      <c r="I7" s="123"/>
      <c r="J7" s="124"/>
      <c r="K7" s="124"/>
      <c r="L7" s="125"/>
      <c r="M7" s="1"/>
      <c r="N7" s="1"/>
      <c r="O7" s="133"/>
      <c r="P7" s="133"/>
      <c r="Q7" s="133"/>
    </row>
    <row r="8" spans="1:18" ht="54" customHeight="1" x14ac:dyDescent="0.3">
      <c r="A8" s="90"/>
      <c r="B8" s="2" t="s">
        <v>7</v>
      </c>
      <c r="C8" s="103" t="s">
        <v>52</v>
      </c>
      <c r="D8" s="103"/>
      <c r="E8" s="103"/>
      <c r="F8" s="103"/>
      <c r="G8" s="119"/>
      <c r="H8" s="120"/>
      <c r="I8" s="126"/>
      <c r="J8" s="127"/>
      <c r="K8" s="127"/>
      <c r="L8" s="128"/>
      <c r="M8" s="1"/>
      <c r="N8" s="1"/>
      <c r="O8" s="132" t="s">
        <v>113</v>
      </c>
      <c r="P8" s="132"/>
      <c r="Q8" s="132"/>
    </row>
    <row r="9" spans="1:18" x14ac:dyDescent="0.3">
      <c r="A9" s="90"/>
      <c r="B9" s="2" t="s">
        <v>8</v>
      </c>
      <c r="C9" s="111" t="s">
        <v>51</v>
      </c>
      <c r="D9" s="103"/>
      <c r="E9" s="103"/>
      <c r="F9" s="103"/>
      <c r="G9" s="121"/>
      <c r="H9" s="122"/>
      <c r="I9" s="103"/>
      <c r="J9" s="98"/>
      <c r="K9" s="98"/>
      <c r="L9" s="104"/>
      <c r="M9" s="1"/>
      <c r="N9" s="1"/>
      <c r="O9" s="80" t="s">
        <v>112</v>
      </c>
      <c r="P9" s="80"/>
      <c r="Q9" s="80"/>
    </row>
    <row r="10" spans="1:18" x14ac:dyDescent="0.3">
      <c r="A10" s="90"/>
      <c r="B10" s="7"/>
      <c r="C10" s="8"/>
      <c r="D10" s="8"/>
      <c r="E10" s="8"/>
      <c r="F10" s="8"/>
      <c r="G10" s="8"/>
      <c r="H10" s="8"/>
      <c r="I10" s="8"/>
      <c r="J10" s="8"/>
      <c r="K10" s="8"/>
      <c r="L10" s="9"/>
      <c r="M10" s="1"/>
      <c r="N10" s="1"/>
      <c r="O10" s="39" t="s">
        <v>56</v>
      </c>
      <c r="P10" s="39">
        <v>6.75</v>
      </c>
      <c r="Q10" s="39"/>
    </row>
    <row r="11" spans="1:18" ht="20" x14ac:dyDescent="0.3">
      <c r="A11" s="90"/>
      <c r="B11" s="106" t="s">
        <v>9</v>
      </c>
      <c r="C11" s="108"/>
      <c r="D11" s="108"/>
      <c r="E11" s="108"/>
      <c r="F11" s="108"/>
      <c r="G11" s="108"/>
      <c r="H11" s="108"/>
      <c r="I11" s="108"/>
      <c r="J11" s="109"/>
      <c r="K11" s="109"/>
      <c r="L11" s="110"/>
      <c r="M11" s="1"/>
      <c r="N11" s="1"/>
      <c r="O11" s="39" t="s">
        <v>10</v>
      </c>
      <c r="P11" s="45">
        <v>1</v>
      </c>
      <c r="Q11" s="39" t="s">
        <v>58</v>
      </c>
    </row>
    <row r="12" spans="1:18" ht="28" x14ac:dyDescent="0.3">
      <c r="A12" s="90"/>
      <c r="B12" s="10" t="s">
        <v>11</v>
      </c>
      <c r="C12" s="11" t="s">
        <v>12</v>
      </c>
      <c r="D12" s="3" t="s">
        <v>13</v>
      </c>
      <c r="E12" s="3" t="s">
        <v>14</v>
      </c>
      <c r="F12" s="3" t="s">
        <v>15</v>
      </c>
      <c r="G12" s="3" t="s">
        <v>16</v>
      </c>
      <c r="H12" s="3" t="s">
        <v>17</v>
      </c>
      <c r="I12" s="12" t="s">
        <v>18</v>
      </c>
      <c r="J12" s="3" t="s">
        <v>19</v>
      </c>
      <c r="K12" s="3" t="s">
        <v>20</v>
      </c>
      <c r="L12" s="13" t="s">
        <v>21</v>
      </c>
      <c r="M12" s="1"/>
      <c r="N12" s="1"/>
      <c r="O12" s="38" t="s">
        <v>22</v>
      </c>
      <c r="P12" s="39" t="s">
        <v>22</v>
      </c>
      <c r="Q12" s="39" t="s">
        <v>23</v>
      </c>
    </row>
    <row r="13" spans="1:18" ht="63" customHeight="1" x14ac:dyDescent="0.3">
      <c r="A13" s="90"/>
      <c r="B13" s="14" t="s">
        <v>24</v>
      </c>
      <c r="C13" s="15" t="e" vm="2">
        <v>#VALUE!</v>
      </c>
      <c r="D13" s="16" t="s">
        <v>25</v>
      </c>
      <c r="E13" s="17" t="s">
        <v>26</v>
      </c>
      <c r="F13" s="17" t="s">
        <v>27</v>
      </c>
      <c r="G13" s="18">
        <f>ROUND(O13*$P$11,3)</f>
        <v>0.185</v>
      </c>
      <c r="H13" s="17">
        <v>40000</v>
      </c>
      <c r="I13" s="19" t="s">
        <v>28</v>
      </c>
      <c r="J13" s="17" t="s">
        <v>29</v>
      </c>
      <c r="K13" s="20">
        <f>H13*0.09</f>
        <v>3600</v>
      </c>
      <c r="L13" s="21">
        <f>G13*H13</f>
        <v>7400</v>
      </c>
      <c r="M13" s="1"/>
      <c r="N13" s="1"/>
      <c r="O13" s="42">
        <f>P13/$P$10</f>
        <v>0.18518518518518517</v>
      </c>
      <c r="P13" s="77">
        <v>1.25</v>
      </c>
      <c r="Q13" s="40">
        <f>H13*P13</f>
        <v>50000</v>
      </c>
    </row>
    <row r="14" spans="1:18" ht="63" customHeight="1" x14ac:dyDescent="0.3">
      <c r="A14" s="90"/>
      <c r="B14" s="14" t="s">
        <v>24</v>
      </c>
      <c r="C14" s="22" t="e" vm="3">
        <v>#VALUE!</v>
      </c>
      <c r="D14" s="16" t="s">
        <v>25</v>
      </c>
      <c r="E14" s="17" t="s">
        <v>26</v>
      </c>
      <c r="F14" s="17" t="s">
        <v>30</v>
      </c>
      <c r="G14" s="18">
        <f>ROUND(O14*$P$11,3)</f>
        <v>0.20699999999999999</v>
      </c>
      <c r="H14" s="17">
        <v>80000</v>
      </c>
      <c r="I14" s="19" t="s">
        <v>28</v>
      </c>
      <c r="J14" s="17" t="s">
        <v>29</v>
      </c>
      <c r="K14" s="20">
        <f>H14*0.09</f>
        <v>7200</v>
      </c>
      <c r="L14" s="21">
        <f>G14*H14</f>
        <v>16560</v>
      </c>
      <c r="M14" s="1"/>
      <c r="N14" s="1"/>
      <c r="O14" s="42">
        <f>P14/$P$10</f>
        <v>0.2074074074074074</v>
      </c>
      <c r="P14" s="77">
        <v>1.4</v>
      </c>
      <c r="Q14" s="40">
        <f>H14*P14</f>
        <v>112000</v>
      </c>
    </row>
    <row r="15" spans="1:18" x14ac:dyDescent="0.3">
      <c r="A15" s="90"/>
      <c r="B15" s="23"/>
      <c r="C15" s="6"/>
      <c r="D15" s="24"/>
      <c r="E15" s="24"/>
      <c r="F15" s="25"/>
      <c r="G15" s="6"/>
      <c r="H15" s="6"/>
      <c r="I15" s="26"/>
      <c r="J15" s="27"/>
      <c r="K15" s="27"/>
      <c r="L15" s="4"/>
      <c r="M15" s="1"/>
      <c r="N15" s="1"/>
      <c r="O15" s="39"/>
      <c r="P15" s="39"/>
      <c r="Q15" s="40"/>
    </row>
    <row r="16" spans="1:18" ht="14" customHeight="1" x14ac:dyDescent="0.3">
      <c r="A16" s="90"/>
      <c r="B16" s="28"/>
      <c r="C16" s="29"/>
      <c r="D16" s="29"/>
      <c r="E16" s="29"/>
      <c r="F16" s="29"/>
      <c r="G16" s="29"/>
      <c r="H16" s="140" t="s">
        <v>31</v>
      </c>
      <c r="I16" s="140"/>
      <c r="J16" s="12">
        <f>SUM(K13:K15)</f>
        <v>10800</v>
      </c>
      <c r="K16" s="12" t="s">
        <v>32</v>
      </c>
      <c r="L16" s="30">
        <f>SUM(L13:L15)</f>
        <v>23960</v>
      </c>
      <c r="M16" s="1"/>
      <c r="N16" s="1"/>
      <c r="O16" s="39"/>
      <c r="P16" s="39" t="s">
        <v>22</v>
      </c>
      <c r="Q16" s="41">
        <f>SUM(Q13:Q14)</f>
        <v>162000</v>
      </c>
      <c r="R16" s="134"/>
    </row>
    <row r="17" spans="1:18" x14ac:dyDescent="0.3">
      <c r="A17" s="90"/>
      <c r="B17" s="10" t="s">
        <v>33</v>
      </c>
      <c r="C17" s="141"/>
      <c r="D17" s="142"/>
      <c r="E17" s="142"/>
      <c r="F17" s="142"/>
      <c r="G17" s="142"/>
      <c r="H17" s="142"/>
      <c r="I17" s="142"/>
      <c r="J17" s="142"/>
      <c r="K17" s="142"/>
      <c r="L17" s="143"/>
      <c r="M17" s="1"/>
      <c r="N17" s="1"/>
      <c r="O17" s="39"/>
      <c r="P17" s="39" t="s">
        <v>34</v>
      </c>
      <c r="Q17" s="40">
        <f>L16*P10</f>
        <v>161730</v>
      </c>
      <c r="R17" s="134"/>
    </row>
    <row r="18" spans="1:18" x14ac:dyDescent="0.3">
      <c r="A18" s="90"/>
      <c r="B18" s="7"/>
      <c r="C18" s="116"/>
      <c r="D18" s="116"/>
      <c r="E18" s="116"/>
      <c r="F18" s="116"/>
      <c r="G18" s="116"/>
      <c r="H18" s="116"/>
      <c r="I18" s="116"/>
      <c r="J18" s="137"/>
      <c r="K18" s="137"/>
      <c r="L18" s="115"/>
      <c r="M18" s="1"/>
      <c r="N18" s="1"/>
      <c r="O18" s="76"/>
      <c r="P18" s="76" t="s">
        <v>110</v>
      </c>
      <c r="Q18" s="79">
        <v>0.13</v>
      </c>
    </row>
    <row r="19" spans="1:18" ht="20" x14ac:dyDescent="0.3">
      <c r="A19" s="90"/>
      <c r="B19" s="106" t="s">
        <v>36</v>
      </c>
      <c r="C19" s="107"/>
      <c r="D19" s="108"/>
      <c r="E19" s="108"/>
      <c r="F19" s="108"/>
      <c r="G19" s="108"/>
      <c r="H19" s="108"/>
      <c r="I19" s="108"/>
      <c r="J19" s="109"/>
      <c r="K19" s="109"/>
      <c r="L19" s="110"/>
      <c r="M19" s="1"/>
      <c r="N19" s="1"/>
      <c r="O19" s="39"/>
      <c r="P19" s="39" t="s">
        <v>35</v>
      </c>
      <c r="Q19" s="41">
        <f>Q16/1.13*0.13</f>
        <v>18637.168141592923</v>
      </c>
    </row>
    <row r="20" spans="1:18" ht="14" customHeight="1" x14ac:dyDescent="0.3">
      <c r="A20" s="90"/>
      <c r="B20" s="32" t="s">
        <v>38</v>
      </c>
      <c r="C20" s="33">
        <v>46204</v>
      </c>
      <c r="D20" s="1"/>
      <c r="E20" s="1"/>
      <c r="F20" s="136" t="s">
        <v>39</v>
      </c>
      <c r="G20" s="136"/>
      <c r="H20" s="103" t="s">
        <v>40</v>
      </c>
      <c r="I20" s="103"/>
      <c r="J20" s="103"/>
      <c r="K20" s="103"/>
      <c r="L20" s="104"/>
      <c r="M20" s="1"/>
      <c r="N20" s="1"/>
      <c r="O20" s="39" t="s">
        <v>55</v>
      </c>
      <c r="P20" s="39" t="s">
        <v>37</v>
      </c>
      <c r="Q20" s="78">
        <v>8500</v>
      </c>
      <c r="R20" s="36" t="s">
        <v>96</v>
      </c>
    </row>
    <row r="21" spans="1:18" ht="14" customHeight="1" x14ac:dyDescent="0.3">
      <c r="A21" s="90"/>
      <c r="B21" s="10" t="s">
        <v>42</v>
      </c>
      <c r="C21" s="34" t="s">
        <v>43</v>
      </c>
      <c r="D21" s="1"/>
      <c r="E21" s="1"/>
      <c r="F21" s="136" t="s">
        <v>44</v>
      </c>
      <c r="G21" s="136"/>
      <c r="H21" s="116" t="s">
        <v>101</v>
      </c>
      <c r="I21" s="116"/>
      <c r="J21" s="116"/>
      <c r="K21" s="116"/>
      <c r="L21" s="115"/>
      <c r="M21" s="1"/>
      <c r="N21" s="1"/>
      <c r="O21" s="39" t="s">
        <v>55</v>
      </c>
      <c r="P21" s="39" t="s">
        <v>41</v>
      </c>
      <c r="Q21" s="43">
        <f>Q17-Q16+Q19-Q20</f>
        <v>9867.1681415929233</v>
      </c>
      <c r="R21" s="69">
        <f>Q21/Q17</f>
        <v>6.1010128866585814E-2</v>
      </c>
    </row>
    <row r="22" spans="1:18" x14ac:dyDescent="0.3">
      <c r="A22" s="90"/>
      <c r="B22" s="32" t="s">
        <v>45</v>
      </c>
      <c r="C22" s="103" t="s">
        <v>46</v>
      </c>
      <c r="D22" s="103"/>
      <c r="E22" s="103"/>
      <c r="F22" s="103"/>
      <c r="G22" s="103"/>
      <c r="H22" s="103"/>
      <c r="I22" s="103"/>
      <c r="J22" s="103"/>
      <c r="K22" s="103"/>
      <c r="L22" s="104"/>
      <c r="M22" s="1"/>
      <c r="N22" s="1"/>
      <c r="O22" s="39" t="s">
        <v>54</v>
      </c>
      <c r="P22" s="39" t="s">
        <v>57</v>
      </c>
      <c r="Q22" s="77">
        <f>R22*P10</f>
        <v>23625</v>
      </c>
      <c r="R22" s="68">
        <v>3500</v>
      </c>
    </row>
    <row r="23" spans="1:18" ht="14" customHeight="1" x14ac:dyDescent="0.3">
      <c r="A23" s="90"/>
      <c r="B23" s="10" t="s">
        <v>47</v>
      </c>
      <c r="C23" s="137" t="s">
        <v>48</v>
      </c>
      <c r="D23" s="138"/>
      <c r="E23" s="138"/>
      <c r="F23" s="138"/>
      <c r="G23" s="138"/>
      <c r="H23" s="138"/>
      <c r="I23" s="138"/>
      <c r="J23" s="138"/>
      <c r="K23" s="138"/>
      <c r="L23" s="139"/>
      <c r="M23" s="1"/>
      <c r="N23" s="1"/>
      <c r="O23" s="39" t="s">
        <v>54</v>
      </c>
      <c r="P23" s="39" t="s">
        <v>41</v>
      </c>
      <c r="Q23" s="44">
        <f>Q21-Q22</f>
        <v>-13757.831858407077</v>
      </c>
    </row>
    <row r="24" spans="1:18" ht="14.5" customHeight="1" thickBot="1" x14ac:dyDescent="0.35">
      <c r="A24" s="90"/>
      <c r="B24" s="35" t="s">
        <v>49</v>
      </c>
      <c r="C24" s="129" t="s">
        <v>50</v>
      </c>
      <c r="D24" s="130"/>
      <c r="E24" s="130"/>
      <c r="F24" s="130"/>
      <c r="G24" s="130"/>
      <c r="H24" s="130"/>
      <c r="I24" s="130"/>
      <c r="J24" s="130"/>
      <c r="K24" s="130"/>
      <c r="L24" s="131"/>
      <c r="M24" s="1"/>
      <c r="N24" s="1"/>
      <c r="O24" s="135" t="s">
        <v>111</v>
      </c>
      <c r="P24" s="135"/>
      <c r="Q24" s="135"/>
      <c r="R24" s="135"/>
    </row>
    <row r="25" spans="1:18" x14ac:dyDescent="0.3">
      <c r="A25" s="9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35"/>
      <c r="P25" s="135"/>
      <c r="Q25" s="135"/>
      <c r="R25" s="135"/>
    </row>
    <row r="26" spans="1:1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35"/>
      <c r="P26" s="135"/>
      <c r="Q26" s="135"/>
      <c r="R26" s="135"/>
    </row>
    <row r="27" spans="1:1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8" x14ac:dyDescent="0.3">
      <c r="A28" s="1"/>
      <c r="B28" s="1"/>
      <c r="C28" s="1"/>
      <c r="D28" s="1"/>
      <c r="E28" s="1"/>
      <c r="F28" s="1"/>
      <c r="G28" s="1"/>
      <c r="H28" s="81" t="s">
        <v>102</v>
      </c>
      <c r="I28" s="73" t="s">
        <v>103</v>
      </c>
      <c r="J28" s="73" t="s">
        <v>104</v>
      </c>
      <c r="K28" s="84" t="s">
        <v>105</v>
      </c>
      <c r="L28" s="84"/>
      <c r="M28" s="84"/>
      <c r="N28" s="84"/>
      <c r="O28" s="84"/>
      <c r="P28" s="84"/>
      <c r="Q28" s="84"/>
      <c r="R28" s="85"/>
    </row>
    <row r="29" spans="1:18" x14ac:dyDescent="0.3">
      <c r="H29" s="82"/>
      <c r="I29" s="74">
        <v>0.3</v>
      </c>
      <c r="J29" s="71">
        <v>48600</v>
      </c>
      <c r="K29" s="86" t="s">
        <v>106</v>
      </c>
      <c r="L29" s="86"/>
      <c r="M29" s="86"/>
      <c r="N29" s="86"/>
      <c r="O29" s="86"/>
      <c r="P29" s="86"/>
      <c r="Q29" s="86"/>
      <c r="R29" s="87"/>
    </row>
    <row r="30" spans="1:18" x14ac:dyDescent="0.3">
      <c r="H30" s="82"/>
      <c r="I30" s="74">
        <v>0.7</v>
      </c>
      <c r="J30" s="71">
        <v>113400</v>
      </c>
      <c r="K30" s="86" t="s">
        <v>107</v>
      </c>
      <c r="L30" s="86"/>
      <c r="M30" s="86"/>
      <c r="N30" s="86"/>
      <c r="O30" s="86"/>
      <c r="P30" s="86"/>
      <c r="Q30" s="86"/>
      <c r="R30" s="87"/>
    </row>
    <row r="31" spans="1:18" x14ac:dyDescent="0.3">
      <c r="H31" s="82"/>
      <c r="I31" s="74">
        <v>0.5</v>
      </c>
      <c r="J31" s="71">
        <v>81000</v>
      </c>
      <c r="K31" s="86" t="s">
        <v>108</v>
      </c>
      <c r="L31" s="86"/>
      <c r="M31" s="86"/>
      <c r="N31" s="86"/>
      <c r="O31" s="86"/>
      <c r="P31" s="86"/>
      <c r="Q31" s="86"/>
      <c r="R31" s="87"/>
    </row>
    <row r="32" spans="1:18" x14ac:dyDescent="0.3">
      <c r="H32" s="83"/>
      <c r="I32" s="75">
        <v>0.2</v>
      </c>
      <c r="J32" s="72">
        <v>32400</v>
      </c>
      <c r="K32" s="88" t="s">
        <v>109</v>
      </c>
      <c r="L32" s="88"/>
      <c r="M32" s="88"/>
      <c r="N32" s="88"/>
      <c r="O32" s="88"/>
      <c r="P32" s="88"/>
      <c r="Q32" s="88"/>
      <c r="R32" s="89"/>
    </row>
  </sheetData>
  <mergeCells count="44">
    <mergeCell ref="C8:F8"/>
    <mergeCell ref="I8:L8"/>
    <mergeCell ref="C9:F9"/>
    <mergeCell ref="C24:L24"/>
    <mergeCell ref="O8:Q8"/>
    <mergeCell ref="O24:R26"/>
    <mergeCell ref="F20:G20"/>
    <mergeCell ref="H20:L20"/>
    <mergeCell ref="F21:G21"/>
    <mergeCell ref="H21:L21"/>
    <mergeCell ref="C22:L22"/>
    <mergeCell ref="C23:L23"/>
    <mergeCell ref="I9:L9"/>
    <mergeCell ref="B11:L11"/>
    <mergeCell ref="H16:I16"/>
    <mergeCell ref="C17:L17"/>
    <mergeCell ref="A1:M1"/>
    <mergeCell ref="A2:A25"/>
    <mergeCell ref="B2:L2"/>
    <mergeCell ref="B3:F3"/>
    <mergeCell ref="G3:L3"/>
    <mergeCell ref="C4:F4"/>
    <mergeCell ref="G4:H4"/>
    <mergeCell ref="I4:L4"/>
    <mergeCell ref="C5:F5"/>
    <mergeCell ref="G5:H5"/>
    <mergeCell ref="B19:L19"/>
    <mergeCell ref="I5:L5"/>
    <mergeCell ref="C6:F6"/>
    <mergeCell ref="G6:H6"/>
    <mergeCell ref="I6:L6"/>
    <mergeCell ref="C7:F7"/>
    <mergeCell ref="O9:Q9"/>
    <mergeCell ref="H28:H32"/>
    <mergeCell ref="K28:R28"/>
    <mergeCell ref="K29:R29"/>
    <mergeCell ref="K30:R30"/>
    <mergeCell ref="K31:R31"/>
    <mergeCell ref="K32:R32"/>
    <mergeCell ref="G7:H9"/>
    <mergeCell ref="I7:L7"/>
    <mergeCell ref="O4:Q7"/>
    <mergeCell ref="R16:R17"/>
    <mergeCell ref="C18:L18"/>
  </mergeCells>
  <phoneticPr fontId="3" type="noConversion"/>
  <hyperlinks>
    <hyperlink ref="C6" r:id="rId1" xr:uid="{A8C175F1-BFB5-4DEE-BD89-E3C14883D08E}"/>
    <hyperlink ref="C9" r:id="rId2" xr:uid="{927D0E39-C8A3-4553-951B-85BE71720D98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EAFD-CF78-452B-A99F-6E8FD9FECE64}">
  <dimension ref="A1:J51"/>
  <sheetViews>
    <sheetView topLeftCell="A3" zoomScaleNormal="100" workbookViewId="0">
      <selection activeCell="E13" sqref="E13"/>
    </sheetView>
  </sheetViews>
  <sheetFormatPr defaultRowHeight="14" x14ac:dyDescent="0.3"/>
  <cols>
    <col min="1" max="1" width="2.83203125" customWidth="1"/>
    <col min="3" max="3" width="13.08203125" customWidth="1"/>
    <col min="4" max="4" width="12.33203125" customWidth="1"/>
    <col min="5" max="5" width="12.08203125" customWidth="1"/>
    <col min="6" max="6" width="10" customWidth="1"/>
    <col min="7" max="7" width="10.25" customWidth="1"/>
    <col min="8" max="8" width="11.25" customWidth="1"/>
    <col min="9" max="9" width="13.75" customWidth="1"/>
    <col min="10" max="10" width="3" customWidth="1"/>
  </cols>
  <sheetData>
    <row r="1" spans="1:10" ht="12.5" customHeight="1" x14ac:dyDescent="0.3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0" ht="27" customHeight="1" thickBot="1" x14ac:dyDescent="0.35">
      <c r="A2" s="90"/>
      <c r="B2" s="159" t="s">
        <v>114</v>
      </c>
      <c r="C2" s="159"/>
      <c r="D2" s="159"/>
      <c r="E2" s="159"/>
      <c r="F2" s="159"/>
      <c r="G2" s="159"/>
      <c r="H2" s="159"/>
      <c r="I2" s="159"/>
      <c r="J2" s="1"/>
    </row>
    <row r="3" spans="1:10" ht="14.5" thickTop="1" x14ac:dyDescent="0.3">
      <c r="A3" s="90"/>
      <c r="B3" s="160" t="s">
        <v>115</v>
      </c>
      <c r="C3" s="160"/>
      <c r="D3" s="160"/>
      <c r="E3" s="161" t="s">
        <v>116</v>
      </c>
      <c r="F3" s="161"/>
      <c r="G3" s="162" t="s">
        <v>117</v>
      </c>
      <c r="H3" s="162"/>
      <c r="I3" s="162"/>
      <c r="J3" s="1"/>
    </row>
    <row r="4" spans="1:10" x14ac:dyDescent="0.3">
      <c r="A4" s="90"/>
      <c r="B4" s="163"/>
      <c r="C4" s="163"/>
      <c r="D4" s="163"/>
      <c r="E4" s="164"/>
      <c r="F4" s="164"/>
      <c r="G4" s="164"/>
      <c r="H4" s="164"/>
      <c r="I4" s="163"/>
      <c r="J4" s="1"/>
    </row>
    <row r="5" spans="1:10" x14ac:dyDescent="0.3">
      <c r="A5" s="90"/>
      <c r="B5" s="165" t="s">
        <v>118</v>
      </c>
      <c r="C5" s="166" t="s">
        <v>119</v>
      </c>
      <c r="D5" s="167" t="s">
        <v>120</v>
      </c>
      <c r="E5" s="167"/>
      <c r="F5" s="167"/>
      <c r="G5" s="167"/>
      <c r="H5" s="167"/>
      <c r="I5" s="167"/>
      <c r="J5" s="1"/>
    </row>
    <row r="6" spans="1:10" x14ac:dyDescent="0.3">
      <c r="A6" s="90"/>
      <c r="B6" s="168"/>
      <c r="C6" s="169" t="s">
        <v>121</v>
      </c>
      <c r="D6" s="160" t="s">
        <v>122</v>
      </c>
      <c r="E6" s="160"/>
      <c r="F6" s="160"/>
      <c r="G6" s="160"/>
      <c r="H6" s="160"/>
      <c r="I6" s="160"/>
      <c r="J6" s="1"/>
    </row>
    <row r="7" spans="1:10" x14ac:dyDescent="0.3">
      <c r="A7" s="90"/>
      <c r="B7" s="168"/>
      <c r="C7" s="169" t="s">
        <v>123</v>
      </c>
      <c r="D7" s="170" t="s">
        <v>124</v>
      </c>
      <c r="E7" s="170"/>
      <c r="F7" s="170"/>
      <c r="G7" s="170"/>
      <c r="H7" s="170"/>
      <c r="I7" s="170"/>
      <c r="J7" s="1"/>
    </row>
    <row r="8" spans="1:10" ht="29.5" customHeight="1" x14ac:dyDescent="0.3">
      <c r="A8" s="90"/>
      <c r="B8" s="168"/>
      <c r="C8" s="171" t="s">
        <v>125</v>
      </c>
      <c r="D8" s="172"/>
      <c r="E8" s="172"/>
      <c r="F8" s="172"/>
      <c r="G8" s="172"/>
      <c r="H8" s="172"/>
      <c r="I8" s="172"/>
      <c r="J8" s="1"/>
    </row>
    <row r="9" spans="1:10" x14ac:dyDescent="0.3">
      <c r="A9" s="90"/>
      <c r="B9" s="165" t="s">
        <v>126</v>
      </c>
      <c r="C9" s="173" t="s">
        <v>119</v>
      </c>
      <c r="D9" s="84"/>
      <c r="E9" s="84"/>
      <c r="F9" s="84"/>
      <c r="G9" s="84"/>
      <c r="H9" s="84"/>
      <c r="I9" s="84"/>
      <c r="J9" s="1"/>
    </row>
    <row r="10" spans="1:10" x14ac:dyDescent="0.3">
      <c r="A10" s="90"/>
      <c r="B10" s="168"/>
      <c r="C10" s="174" t="s">
        <v>127</v>
      </c>
      <c r="D10" s="175"/>
      <c r="E10" s="175"/>
      <c r="F10" s="175"/>
      <c r="G10" s="175"/>
      <c r="H10" s="175"/>
      <c r="I10" s="175"/>
      <c r="J10" s="1"/>
    </row>
    <row r="11" spans="1:10" x14ac:dyDescent="0.3">
      <c r="A11" s="90"/>
      <c r="B11" s="168"/>
      <c r="C11" s="174" t="s">
        <v>123</v>
      </c>
      <c r="D11" s="176"/>
      <c r="E11" s="176"/>
      <c r="F11" s="176"/>
      <c r="G11" s="176"/>
      <c r="H11" s="176"/>
      <c r="I11" s="176"/>
      <c r="J11" s="1"/>
    </row>
    <row r="12" spans="1:10" x14ac:dyDescent="0.3">
      <c r="A12" s="90"/>
      <c r="B12" s="177"/>
      <c r="C12" s="178" t="s">
        <v>125</v>
      </c>
      <c r="D12" s="179"/>
      <c r="E12" s="179"/>
      <c r="F12" s="179"/>
      <c r="G12" s="179"/>
      <c r="H12" s="179"/>
      <c r="I12" s="179"/>
      <c r="J12" s="1"/>
    </row>
    <row r="13" spans="1:10" x14ac:dyDescent="0.3">
      <c r="A13" s="90"/>
      <c r="B13" s="164"/>
      <c r="C13" s="180"/>
      <c r="D13" s="1"/>
      <c r="E13" s="1"/>
      <c r="F13" s="1"/>
      <c r="G13" s="1"/>
      <c r="H13" s="1"/>
      <c r="I13" s="1"/>
      <c r="J13" s="1"/>
    </row>
    <row r="14" spans="1:10" x14ac:dyDescent="0.3">
      <c r="A14" s="90"/>
      <c r="B14" s="160" t="s">
        <v>128</v>
      </c>
      <c r="C14" s="160"/>
      <c r="D14" s="160"/>
      <c r="E14" s="160"/>
      <c r="F14" s="160"/>
      <c r="G14" s="160"/>
      <c r="H14" s="160"/>
      <c r="I14" s="160"/>
      <c r="J14" s="1"/>
    </row>
    <row r="15" spans="1:10" x14ac:dyDescent="0.3">
      <c r="A15" s="90"/>
      <c r="B15" s="160" t="s">
        <v>129</v>
      </c>
      <c r="C15" s="160"/>
      <c r="D15" s="160"/>
      <c r="E15" s="160"/>
      <c r="F15" s="160"/>
      <c r="G15" s="160"/>
      <c r="H15" s="160"/>
      <c r="I15" s="160"/>
      <c r="J15" s="1"/>
    </row>
    <row r="16" spans="1:10" x14ac:dyDescent="0.3">
      <c r="A16" s="90"/>
      <c r="B16" s="160" t="s">
        <v>130</v>
      </c>
      <c r="C16" s="160"/>
      <c r="D16" s="160"/>
      <c r="E16" s="160"/>
      <c r="F16" s="160"/>
      <c r="G16" s="160"/>
      <c r="H16" s="160"/>
      <c r="I16" s="160"/>
      <c r="J16" s="1"/>
    </row>
    <row r="17" spans="1:10" x14ac:dyDescent="0.3">
      <c r="A17" s="90"/>
      <c r="B17" s="1"/>
      <c r="C17" s="1"/>
      <c r="D17" s="1"/>
      <c r="E17" s="1"/>
      <c r="F17" s="1"/>
      <c r="G17" s="1"/>
      <c r="H17" s="1"/>
      <c r="I17" s="1"/>
      <c r="J17" s="1"/>
    </row>
    <row r="18" spans="1:10" ht="43" customHeight="1" x14ac:dyDescent="0.3">
      <c r="A18" s="90"/>
      <c r="B18" s="181" t="s">
        <v>131</v>
      </c>
      <c r="C18" s="182"/>
      <c r="D18" s="183" t="s">
        <v>132</v>
      </c>
      <c r="E18" s="184" t="s">
        <v>133</v>
      </c>
      <c r="F18" s="184" t="s">
        <v>134</v>
      </c>
      <c r="G18" s="183" t="s">
        <v>135</v>
      </c>
      <c r="H18" s="183" t="s">
        <v>136</v>
      </c>
      <c r="I18" s="185" t="s">
        <v>137</v>
      </c>
      <c r="J18" s="1"/>
    </row>
    <row r="19" spans="1:10" x14ac:dyDescent="0.3">
      <c r="A19" s="90"/>
      <c r="B19" s="186" t="s">
        <v>138</v>
      </c>
      <c r="C19" s="187"/>
      <c r="D19" s="81" t="s">
        <v>139</v>
      </c>
      <c r="E19" s="81">
        <v>5206120000</v>
      </c>
      <c r="F19" s="188" t="s">
        <v>140</v>
      </c>
      <c r="G19" s="189">
        <v>3750</v>
      </c>
      <c r="H19" s="190"/>
      <c r="I19" s="191">
        <f>G19*H19</f>
        <v>0</v>
      </c>
      <c r="J19" s="1"/>
    </row>
    <row r="20" spans="1:10" x14ac:dyDescent="0.3">
      <c r="A20" s="90"/>
      <c r="B20" s="192"/>
      <c r="C20" s="193"/>
      <c r="D20" s="82"/>
      <c r="E20" s="82"/>
      <c r="F20" s="188" t="s">
        <v>141</v>
      </c>
      <c r="G20" s="189">
        <v>3750</v>
      </c>
      <c r="H20" s="190"/>
      <c r="I20" s="191">
        <f t="shared" ref="I20:I28" si="0">G20*H20</f>
        <v>0</v>
      </c>
      <c r="J20" s="1"/>
    </row>
    <row r="21" spans="1:10" x14ac:dyDescent="0.3">
      <c r="A21" s="90"/>
      <c r="B21" s="192"/>
      <c r="C21" s="193"/>
      <c r="D21" s="82"/>
      <c r="E21" s="82"/>
      <c r="F21" s="188" t="s">
        <v>142</v>
      </c>
      <c r="G21" s="189">
        <v>3750</v>
      </c>
      <c r="H21" s="190"/>
      <c r="I21" s="191">
        <f t="shared" si="0"/>
        <v>0</v>
      </c>
      <c r="J21" s="1"/>
    </row>
    <row r="22" spans="1:10" x14ac:dyDescent="0.3">
      <c r="A22" s="90"/>
      <c r="B22" s="194"/>
      <c r="C22" s="195"/>
      <c r="D22" s="83"/>
      <c r="E22" s="83"/>
      <c r="F22" s="188" t="s">
        <v>143</v>
      </c>
      <c r="G22" s="189">
        <v>3750</v>
      </c>
      <c r="H22" s="190"/>
      <c r="I22" s="191">
        <f t="shared" si="0"/>
        <v>0</v>
      </c>
      <c r="J22" s="1"/>
    </row>
    <row r="23" spans="1:10" x14ac:dyDescent="0.3">
      <c r="A23" s="90"/>
      <c r="B23" s="186" t="s">
        <v>144</v>
      </c>
      <c r="C23" s="187"/>
      <c r="D23" s="81" t="s">
        <v>145</v>
      </c>
      <c r="E23" s="81">
        <v>5402449000</v>
      </c>
      <c r="F23" s="188" t="s">
        <v>146</v>
      </c>
      <c r="G23" s="189">
        <v>2500</v>
      </c>
      <c r="H23" s="190"/>
      <c r="I23" s="191">
        <f t="shared" si="0"/>
        <v>0</v>
      </c>
      <c r="J23" s="1"/>
    </row>
    <row r="24" spans="1:10" x14ac:dyDescent="0.3">
      <c r="A24" s="90"/>
      <c r="B24" s="194"/>
      <c r="C24" s="195"/>
      <c r="D24" s="83"/>
      <c r="E24" s="83"/>
      <c r="F24" s="188" t="s">
        <v>142</v>
      </c>
      <c r="G24" s="189">
        <v>2500</v>
      </c>
      <c r="H24" s="190"/>
      <c r="I24" s="191">
        <f t="shared" si="0"/>
        <v>0</v>
      </c>
      <c r="J24" s="1"/>
    </row>
    <row r="25" spans="1:10" x14ac:dyDescent="0.3">
      <c r="A25" s="90"/>
      <c r="B25" s="186" t="s">
        <v>147</v>
      </c>
      <c r="C25" s="187"/>
      <c r="D25" s="81" t="s">
        <v>148</v>
      </c>
      <c r="E25" s="81">
        <v>5604100000</v>
      </c>
      <c r="F25" s="188" t="s">
        <v>146</v>
      </c>
      <c r="G25" s="189">
        <v>500</v>
      </c>
      <c r="H25" s="190"/>
      <c r="I25" s="191">
        <f t="shared" si="0"/>
        <v>0</v>
      </c>
      <c r="J25" s="1"/>
    </row>
    <row r="26" spans="1:10" x14ac:dyDescent="0.3">
      <c r="A26" s="90"/>
      <c r="B26" s="194"/>
      <c r="C26" s="195"/>
      <c r="D26" s="83"/>
      <c r="E26" s="83"/>
      <c r="F26" s="188" t="s">
        <v>142</v>
      </c>
      <c r="G26" s="189">
        <v>500</v>
      </c>
      <c r="H26" s="190"/>
      <c r="I26" s="191">
        <f t="shared" si="0"/>
        <v>0</v>
      </c>
      <c r="J26" s="1"/>
    </row>
    <row r="27" spans="1:10" x14ac:dyDescent="0.3">
      <c r="A27" s="90"/>
      <c r="B27" s="186" t="s">
        <v>149</v>
      </c>
      <c r="C27" s="187"/>
      <c r="D27" s="81" t="s">
        <v>150</v>
      </c>
      <c r="E27" s="81">
        <v>5402331000</v>
      </c>
      <c r="F27" s="188" t="s">
        <v>146</v>
      </c>
      <c r="G27" s="189">
        <v>1250</v>
      </c>
      <c r="H27" s="190"/>
      <c r="I27" s="191">
        <f t="shared" si="0"/>
        <v>0</v>
      </c>
      <c r="J27" s="1"/>
    </row>
    <row r="28" spans="1:10" x14ac:dyDescent="0.3">
      <c r="A28" s="90"/>
      <c r="B28" s="194"/>
      <c r="C28" s="195"/>
      <c r="D28" s="83"/>
      <c r="E28" s="83"/>
      <c r="F28" s="188" t="s">
        <v>142</v>
      </c>
      <c r="G28" s="189">
        <v>1250</v>
      </c>
      <c r="H28" s="190"/>
      <c r="I28" s="191">
        <f t="shared" si="0"/>
        <v>0</v>
      </c>
      <c r="J28" s="1"/>
    </row>
    <row r="29" spans="1:10" x14ac:dyDescent="0.3">
      <c r="A29" s="90"/>
      <c r="B29" s="196" t="s">
        <v>151</v>
      </c>
      <c r="C29" s="196"/>
      <c r="D29" s="196"/>
      <c r="E29" s="196"/>
      <c r="F29" s="196"/>
      <c r="G29" s="197" t="s">
        <v>152</v>
      </c>
      <c r="H29" s="197"/>
      <c r="I29" s="197"/>
      <c r="J29" s="1"/>
    </row>
    <row r="30" spans="1:10" x14ac:dyDescent="0.3">
      <c r="A30" s="90"/>
      <c r="B30" s="198" t="s">
        <v>153</v>
      </c>
      <c r="C30" s="198"/>
      <c r="D30" s="198"/>
      <c r="E30" s="198"/>
      <c r="F30" s="198"/>
      <c r="G30" s="198"/>
      <c r="H30" s="198"/>
      <c r="I30" s="198"/>
      <c r="J30" s="1"/>
    </row>
    <row r="31" spans="1:10" x14ac:dyDescent="0.3">
      <c r="A31" s="90"/>
      <c r="B31" s="160" t="s">
        <v>154</v>
      </c>
      <c r="C31" s="160"/>
      <c r="D31" s="160"/>
      <c r="E31" s="160"/>
      <c r="F31" s="160"/>
      <c r="G31" s="160"/>
      <c r="H31" s="160"/>
      <c r="I31" s="160"/>
      <c r="J31" s="1"/>
    </row>
    <row r="32" spans="1:10" x14ac:dyDescent="0.3">
      <c r="A32" s="90"/>
      <c r="B32" s="160" t="s">
        <v>155</v>
      </c>
      <c r="C32" s="160"/>
      <c r="D32" s="160"/>
      <c r="E32" s="160"/>
      <c r="F32" s="160"/>
      <c r="G32" s="160"/>
      <c r="H32" s="160"/>
      <c r="I32" s="160"/>
      <c r="J32" s="1"/>
    </row>
    <row r="33" spans="1:10" x14ac:dyDescent="0.3">
      <c r="A33" s="90"/>
      <c r="B33" s="160" t="s">
        <v>156</v>
      </c>
      <c r="C33" s="160"/>
      <c r="D33" s="160"/>
      <c r="E33" s="160"/>
      <c r="F33" s="160"/>
      <c r="G33" s="160"/>
      <c r="H33" s="160"/>
      <c r="I33" s="160"/>
      <c r="J33" s="1"/>
    </row>
    <row r="34" spans="1:10" x14ac:dyDescent="0.3">
      <c r="A34" s="90"/>
      <c r="B34" s="180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90"/>
      <c r="B35" s="180" t="s">
        <v>157</v>
      </c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90"/>
      <c r="B36" s="90" t="s">
        <v>158</v>
      </c>
      <c r="C36" s="90"/>
      <c r="D36" s="176" t="s">
        <v>159</v>
      </c>
      <c r="E36" s="176"/>
      <c r="F36" s="176"/>
      <c r="G36" s="176"/>
      <c r="H36" s="176"/>
      <c r="I36" s="176"/>
      <c r="J36" s="176"/>
    </row>
    <row r="37" spans="1:10" x14ac:dyDescent="0.3">
      <c r="A37" s="90"/>
      <c r="B37" s="90" t="s">
        <v>125</v>
      </c>
      <c r="C37" s="90"/>
      <c r="D37" s="176" t="s">
        <v>160</v>
      </c>
      <c r="E37" s="176"/>
      <c r="F37" s="176"/>
      <c r="G37" s="176"/>
      <c r="H37" s="176"/>
      <c r="I37" s="176"/>
      <c r="J37" s="199"/>
    </row>
    <row r="38" spans="1:10" x14ac:dyDescent="0.3">
      <c r="A38" s="90"/>
      <c r="B38" s="90" t="s">
        <v>161</v>
      </c>
      <c r="C38" s="90"/>
      <c r="D38" s="176" t="s">
        <v>162</v>
      </c>
      <c r="E38" s="176"/>
      <c r="F38" s="176"/>
      <c r="G38" s="176"/>
      <c r="H38" s="176"/>
      <c r="I38" s="176"/>
      <c r="J38" s="199"/>
    </row>
    <row r="39" spans="1:10" x14ac:dyDescent="0.3">
      <c r="A39" s="90"/>
      <c r="B39" s="90" t="s">
        <v>163</v>
      </c>
      <c r="C39" s="90"/>
      <c r="D39" s="176" t="s">
        <v>164</v>
      </c>
      <c r="E39" s="176"/>
      <c r="F39" s="176"/>
      <c r="G39" s="176"/>
      <c r="H39" s="176"/>
      <c r="I39" s="176"/>
      <c r="J39" s="176"/>
    </row>
    <row r="40" spans="1:10" x14ac:dyDescent="0.3">
      <c r="A40" s="90"/>
      <c r="B40" s="90" t="s">
        <v>165</v>
      </c>
      <c r="C40" s="90"/>
      <c r="D40" s="176" t="s">
        <v>166</v>
      </c>
      <c r="E40" s="176"/>
      <c r="F40" s="176"/>
      <c r="G40" s="176"/>
      <c r="H40" s="176"/>
      <c r="I40" s="176"/>
      <c r="J40" s="199"/>
    </row>
    <row r="41" spans="1:10" x14ac:dyDescent="0.3">
      <c r="A41" s="90"/>
      <c r="B41" s="70"/>
      <c r="C41" s="70"/>
      <c r="D41" s="199"/>
      <c r="E41" s="199"/>
      <c r="F41" s="199"/>
      <c r="G41" s="199"/>
      <c r="H41" s="199"/>
      <c r="I41" s="199"/>
      <c r="J41" s="199"/>
    </row>
    <row r="42" spans="1:10" x14ac:dyDescent="0.3">
      <c r="A42" s="90"/>
      <c r="B42" s="160" t="s">
        <v>167</v>
      </c>
      <c r="C42" s="160"/>
      <c r="D42" s="160"/>
      <c r="E42" s="1"/>
      <c r="F42" s="1"/>
      <c r="G42" s="1"/>
      <c r="H42" s="1"/>
      <c r="I42" s="1"/>
      <c r="J42" s="1"/>
    </row>
    <row r="43" spans="1:10" x14ac:dyDescent="0.3">
      <c r="A43" s="90"/>
      <c r="B43" s="200" t="s">
        <v>168</v>
      </c>
      <c r="C43" s="201"/>
      <c r="D43" s="201"/>
      <c r="E43" s="1"/>
      <c r="F43" s="1"/>
      <c r="G43" s="1"/>
      <c r="H43" s="1"/>
      <c r="I43" s="1"/>
      <c r="J43" s="1"/>
    </row>
    <row r="44" spans="1:10" x14ac:dyDescent="0.3">
      <c r="A44" s="90"/>
      <c r="B44" s="201"/>
      <c r="C44" s="201"/>
      <c r="D44" s="201"/>
      <c r="E44" s="1"/>
      <c r="F44" s="1" t="s">
        <v>169</v>
      </c>
      <c r="G44" s="1"/>
      <c r="H44" s="1"/>
      <c r="I44" s="1"/>
      <c r="J44" s="1"/>
    </row>
    <row r="45" spans="1:10" x14ac:dyDescent="0.3">
      <c r="A45" s="90"/>
      <c r="B45" s="160" t="s">
        <v>116</v>
      </c>
      <c r="C45" s="160"/>
      <c r="D45" s="160"/>
      <c r="E45" s="160"/>
      <c r="F45" s="160"/>
      <c r="G45" s="160"/>
      <c r="H45" s="160"/>
      <c r="I45" s="160"/>
      <c r="J45" s="1"/>
    </row>
    <row r="46" spans="1:10" x14ac:dyDescent="0.3">
      <c r="A46" s="90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90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90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51">
    <mergeCell ref="B42:D42"/>
    <mergeCell ref="B43:D44"/>
    <mergeCell ref="B45:I45"/>
    <mergeCell ref="B38:C38"/>
    <mergeCell ref="D38:I38"/>
    <mergeCell ref="B39:C39"/>
    <mergeCell ref="D39:J39"/>
    <mergeCell ref="B40:C40"/>
    <mergeCell ref="D40:I40"/>
    <mergeCell ref="B31:I31"/>
    <mergeCell ref="B32:I32"/>
    <mergeCell ref="B33:I33"/>
    <mergeCell ref="B36:C36"/>
    <mergeCell ref="D36:J36"/>
    <mergeCell ref="B37:C37"/>
    <mergeCell ref="D37:I37"/>
    <mergeCell ref="B27:C28"/>
    <mergeCell ref="D27:D28"/>
    <mergeCell ref="E27:E28"/>
    <mergeCell ref="B29:F29"/>
    <mergeCell ref="G29:I29"/>
    <mergeCell ref="B30:I30"/>
    <mergeCell ref="B23:C24"/>
    <mergeCell ref="D23:D24"/>
    <mergeCell ref="E23:E24"/>
    <mergeCell ref="B25:C26"/>
    <mergeCell ref="D25:D26"/>
    <mergeCell ref="E25:E26"/>
    <mergeCell ref="B14:I14"/>
    <mergeCell ref="B15:I15"/>
    <mergeCell ref="B16:I16"/>
    <mergeCell ref="B18:C18"/>
    <mergeCell ref="B19:C22"/>
    <mergeCell ref="D19:D22"/>
    <mergeCell ref="E19:E22"/>
    <mergeCell ref="D8:I8"/>
    <mergeCell ref="B9:B12"/>
    <mergeCell ref="D9:I9"/>
    <mergeCell ref="D10:I10"/>
    <mergeCell ref="D11:I11"/>
    <mergeCell ref="D12:I12"/>
    <mergeCell ref="A1:J1"/>
    <mergeCell ref="A2:A48"/>
    <mergeCell ref="B2:I2"/>
    <mergeCell ref="B3:D3"/>
    <mergeCell ref="E3:F3"/>
    <mergeCell ref="G3:I3"/>
    <mergeCell ref="B5:B8"/>
    <mergeCell ref="D5:I5"/>
    <mergeCell ref="D6:I6"/>
    <mergeCell ref="D7:I7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3A63-A6F9-4822-8A00-EA55912F35B4}">
  <dimension ref="A1:I47"/>
  <sheetViews>
    <sheetView tabSelected="1" zoomScaleNormal="100" workbookViewId="0">
      <selection activeCell="B25" sqref="B25:H25"/>
    </sheetView>
  </sheetViews>
  <sheetFormatPr defaultRowHeight="14" x14ac:dyDescent="0.3"/>
  <cols>
    <col min="1" max="1" width="2.83203125" customWidth="1"/>
    <col min="3" max="3" width="14.6640625" customWidth="1"/>
    <col min="4" max="4" width="18.33203125" customWidth="1"/>
    <col min="5" max="5" width="11.4140625" customWidth="1"/>
    <col min="6" max="6" width="12" customWidth="1"/>
    <col min="7" max="7" width="16.33203125" customWidth="1"/>
    <col min="8" max="8" width="13.75" customWidth="1"/>
    <col min="9" max="9" width="2.6640625" customWidth="1"/>
    <col min="10" max="10" width="8.6640625" customWidth="1"/>
  </cols>
  <sheetData>
    <row r="1" spans="1:9" ht="17" customHeight="1" x14ac:dyDescent="0.3">
      <c r="A1" s="90"/>
      <c r="B1" s="90"/>
      <c r="C1" s="90"/>
      <c r="D1" s="90"/>
      <c r="E1" s="90"/>
      <c r="F1" s="90"/>
      <c r="G1" s="90"/>
      <c r="H1" s="90"/>
      <c r="I1" s="90"/>
    </row>
    <row r="2" spans="1:9" ht="17" customHeight="1" x14ac:dyDescent="0.4">
      <c r="A2" s="90"/>
      <c r="B2" s="202" t="s">
        <v>170</v>
      </c>
      <c r="C2" s="202"/>
      <c r="D2" s="202"/>
      <c r="E2" s="202"/>
      <c r="F2" s="202"/>
      <c r="G2" s="202"/>
      <c r="H2" s="202"/>
      <c r="I2" s="70"/>
    </row>
    <row r="3" spans="1:9" x14ac:dyDescent="0.3">
      <c r="A3" s="90"/>
      <c r="B3" s="203" t="s">
        <v>171</v>
      </c>
      <c r="C3" s="204"/>
      <c r="D3" s="204"/>
      <c r="E3" s="204"/>
      <c r="F3" s="204"/>
      <c r="G3" s="204"/>
      <c r="H3" s="204"/>
      <c r="I3" s="70"/>
    </row>
    <row r="4" spans="1:9" ht="27" customHeight="1" thickBot="1" x14ac:dyDescent="0.35">
      <c r="A4" s="90"/>
      <c r="B4" s="159" t="s">
        <v>114</v>
      </c>
      <c r="C4" s="159"/>
      <c r="D4" s="159"/>
      <c r="E4" s="159"/>
      <c r="F4" s="159"/>
      <c r="G4" s="159"/>
      <c r="H4" s="159"/>
      <c r="I4" s="1"/>
    </row>
    <row r="5" spans="1:9" ht="14.5" thickTop="1" x14ac:dyDescent="0.3">
      <c r="A5" s="90"/>
      <c r="B5" s="160" t="s">
        <v>172</v>
      </c>
      <c r="C5" s="160"/>
      <c r="D5" s="160"/>
      <c r="E5" s="205" t="s">
        <v>173</v>
      </c>
      <c r="F5" s="205"/>
      <c r="G5" s="162" t="s">
        <v>174</v>
      </c>
      <c r="H5" s="162"/>
      <c r="I5" s="1"/>
    </row>
    <row r="6" spans="1:9" x14ac:dyDescent="0.3">
      <c r="A6" s="90"/>
      <c r="B6" s="163"/>
      <c r="C6" s="163"/>
      <c r="D6" s="163"/>
      <c r="E6" s="164"/>
      <c r="F6" s="164"/>
      <c r="G6" s="164"/>
      <c r="H6" s="163"/>
      <c r="I6" s="1"/>
    </row>
    <row r="7" spans="1:9" x14ac:dyDescent="0.3">
      <c r="A7" s="90"/>
      <c r="B7" s="165" t="s">
        <v>118</v>
      </c>
      <c r="C7" s="166" t="s">
        <v>119</v>
      </c>
      <c r="D7" s="167" t="s">
        <v>175</v>
      </c>
      <c r="E7" s="167"/>
      <c r="F7" s="167"/>
      <c r="G7" s="167"/>
      <c r="H7" s="167"/>
      <c r="I7" s="1"/>
    </row>
    <row r="8" spans="1:9" x14ac:dyDescent="0.3">
      <c r="A8" s="90"/>
      <c r="B8" s="168"/>
      <c r="C8" s="169" t="s">
        <v>121</v>
      </c>
      <c r="D8" s="160" t="s">
        <v>176</v>
      </c>
      <c r="E8" s="160"/>
      <c r="F8" s="160"/>
      <c r="G8" s="160"/>
      <c r="H8" s="160"/>
      <c r="I8" s="1"/>
    </row>
    <row r="9" spans="1:9" x14ac:dyDescent="0.3">
      <c r="A9" s="90"/>
      <c r="B9" s="168"/>
      <c r="C9" s="169" t="s">
        <v>123</v>
      </c>
      <c r="D9" s="170" t="s">
        <v>177</v>
      </c>
      <c r="E9" s="170"/>
      <c r="F9" s="170"/>
      <c r="G9" s="170"/>
      <c r="H9" s="170"/>
      <c r="I9" s="1"/>
    </row>
    <row r="10" spans="1:9" ht="29.5" customHeight="1" x14ac:dyDescent="0.3">
      <c r="A10" s="90"/>
      <c r="B10" s="177"/>
      <c r="C10" s="171" t="s">
        <v>125</v>
      </c>
      <c r="D10" s="172"/>
      <c r="E10" s="172"/>
      <c r="F10" s="172"/>
      <c r="G10" s="172"/>
      <c r="H10" s="172"/>
      <c r="I10" s="1"/>
    </row>
    <row r="11" spans="1:9" x14ac:dyDescent="0.3">
      <c r="A11" s="90"/>
      <c r="B11" s="165" t="s">
        <v>126</v>
      </c>
      <c r="C11" s="173" t="s">
        <v>119</v>
      </c>
      <c r="D11" s="84"/>
      <c r="E11" s="84"/>
      <c r="F11" s="84"/>
      <c r="G11" s="84"/>
      <c r="H11" s="84"/>
      <c r="I11" s="1"/>
    </row>
    <row r="12" spans="1:9" x14ac:dyDescent="0.3">
      <c r="A12" s="90"/>
      <c r="B12" s="168"/>
      <c r="C12" s="174" t="s">
        <v>123</v>
      </c>
      <c r="D12" s="199"/>
      <c r="E12" s="206"/>
      <c r="F12" s="206"/>
      <c r="G12" s="206"/>
      <c r="H12" s="206"/>
      <c r="I12" s="1"/>
    </row>
    <row r="13" spans="1:9" x14ac:dyDescent="0.3">
      <c r="A13" s="90"/>
      <c r="B13" s="168"/>
      <c r="C13" s="174" t="s">
        <v>125</v>
      </c>
      <c r="D13" s="206"/>
      <c r="E13" s="199"/>
      <c r="F13" s="199"/>
      <c r="G13" s="199"/>
      <c r="H13" s="199"/>
      <c r="I13" s="1"/>
    </row>
    <row r="14" spans="1:9" x14ac:dyDescent="0.3">
      <c r="A14" s="90"/>
      <c r="B14" s="168"/>
      <c r="C14" s="174" t="s">
        <v>178</v>
      </c>
      <c r="D14" s="31"/>
      <c r="E14" s="206"/>
      <c r="F14" s="206"/>
      <c r="G14" s="206"/>
      <c r="H14" s="206"/>
      <c r="I14" s="1"/>
    </row>
    <row r="15" spans="1:9" x14ac:dyDescent="0.3">
      <c r="A15" s="90"/>
      <c r="B15" s="168"/>
      <c r="C15" s="174" t="s">
        <v>179</v>
      </c>
      <c r="D15" s="206"/>
      <c r="E15" s="206"/>
      <c r="F15" s="206"/>
      <c r="G15" s="206"/>
      <c r="H15" s="206"/>
      <c r="I15" s="1"/>
    </row>
    <row r="16" spans="1:9" x14ac:dyDescent="0.3">
      <c r="A16" s="90"/>
      <c r="B16" s="177"/>
      <c r="C16" s="178" t="s">
        <v>127</v>
      </c>
      <c r="D16" s="207"/>
      <c r="E16" s="207"/>
      <c r="F16" s="207"/>
      <c r="G16" s="207"/>
      <c r="H16" s="207"/>
      <c r="I16" s="1"/>
    </row>
    <row r="17" spans="1:9" x14ac:dyDescent="0.3">
      <c r="A17" s="90"/>
      <c r="B17" s="164"/>
      <c r="C17" s="180"/>
      <c r="D17" s="1"/>
      <c r="E17" s="1"/>
      <c r="F17" s="1"/>
      <c r="G17" s="1"/>
      <c r="H17" s="1"/>
      <c r="I17" s="1"/>
    </row>
    <row r="18" spans="1:9" x14ac:dyDescent="0.3">
      <c r="A18" s="90"/>
      <c r="B18" s="160" t="s">
        <v>180</v>
      </c>
      <c r="C18" s="160"/>
      <c r="D18" s="160"/>
      <c r="E18" s="160"/>
      <c r="F18" s="160"/>
      <c r="G18" s="160"/>
      <c r="H18" s="160"/>
      <c r="I18" s="1"/>
    </row>
    <row r="19" spans="1:9" ht="43" customHeight="1" x14ac:dyDescent="0.3">
      <c r="A19" s="90"/>
      <c r="B19" s="181" t="s">
        <v>131</v>
      </c>
      <c r="C19" s="182"/>
      <c r="D19" s="208" t="s">
        <v>181</v>
      </c>
      <c r="E19" s="184" t="s">
        <v>133</v>
      </c>
      <c r="F19" s="183" t="s">
        <v>182</v>
      </c>
      <c r="G19" s="183" t="s">
        <v>183</v>
      </c>
      <c r="H19" s="185" t="s">
        <v>137</v>
      </c>
      <c r="I19" s="1"/>
    </row>
    <row r="20" spans="1:9" ht="42" customHeight="1" x14ac:dyDescent="0.3">
      <c r="A20" s="90"/>
      <c r="B20" s="181" t="s">
        <v>184</v>
      </c>
      <c r="C20" s="182"/>
      <c r="D20" s="208" t="s">
        <v>185</v>
      </c>
      <c r="E20" s="184">
        <v>55095300</v>
      </c>
      <c r="F20" s="183" t="s">
        <v>186</v>
      </c>
      <c r="G20" s="183" t="s">
        <v>187</v>
      </c>
      <c r="H20" s="209" t="s">
        <v>188</v>
      </c>
      <c r="I20" s="1"/>
    </row>
    <row r="21" spans="1:9" x14ac:dyDescent="0.3">
      <c r="A21" s="90"/>
      <c r="B21" s="196" t="s">
        <v>189</v>
      </c>
      <c r="C21" s="196"/>
      <c r="D21" s="196"/>
      <c r="E21" s="196"/>
      <c r="F21" s="196"/>
      <c r="G21" s="196" t="s">
        <v>190</v>
      </c>
      <c r="H21" s="196"/>
      <c r="I21" s="1"/>
    </row>
    <row r="22" spans="1:9" x14ac:dyDescent="0.3">
      <c r="A22" s="90"/>
      <c r="B22" s="210" t="s">
        <v>191</v>
      </c>
      <c r="C22" s="210"/>
      <c r="D22" s="210"/>
      <c r="E22" s="210"/>
      <c r="F22" s="210"/>
      <c r="G22" s="210"/>
      <c r="H22" s="210"/>
      <c r="I22" s="1"/>
    </row>
    <row r="23" spans="1:9" x14ac:dyDescent="0.3">
      <c r="A23" s="90"/>
      <c r="B23" s="210"/>
      <c r="C23" s="210"/>
      <c r="D23" s="210"/>
      <c r="E23" s="210"/>
      <c r="F23" s="210"/>
      <c r="G23" s="210"/>
      <c r="H23" s="210"/>
      <c r="I23" s="1"/>
    </row>
    <row r="24" spans="1:9" x14ac:dyDescent="0.3">
      <c r="A24" s="90"/>
      <c r="B24" s="160" t="s">
        <v>192</v>
      </c>
      <c r="C24" s="160"/>
      <c r="D24" s="160"/>
      <c r="E24" s="160"/>
      <c r="F24" s="160"/>
      <c r="G24" s="160"/>
      <c r="H24" s="160"/>
      <c r="I24" s="1"/>
    </row>
    <row r="25" spans="1:9" x14ac:dyDescent="0.3">
      <c r="A25" s="90"/>
      <c r="B25" s="160" t="s">
        <v>193</v>
      </c>
      <c r="C25" s="160"/>
      <c r="D25" s="160"/>
      <c r="E25" s="160"/>
      <c r="F25" s="160"/>
      <c r="G25" s="160"/>
      <c r="H25" s="160"/>
      <c r="I25" s="1"/>
    </row>
    <row r="26" spans="1:9" x14ac:dyDescent="0.3">
      <c r="A26" s="90"/>
      <c r="B26" s="160" t="s">
        <v>194</v>
      </c>
      <c r="C26" s="160"/>
      <c r="D26" s="160"/>
      <c r="E26" s="160"/>
      <c r="F26" s="160"/>
      <c r="G26" s="160"/>
      <c r="H26" s="160"/>
      <c r="I26" s="1"/>
    </row>
    <row r="27" spans="1:9" ht="14" customHeight="1" x14ac:dyDescent="0.3">
      <c r="A27" s="90"/>
      <c r="B27" s="211" t="s">
        <v>195</v>
      </c>
      <c r="C27" s="211"/>
      <c r="D27" s="211"/>
      <c r="E27" s="211"/>
      <c r="F27" s="211"/>
      <c r="G27" s="211"/>
      <c r="H27" s="211"/>
      <c r="I27" s="1"/>
    </row>
    <row r="28" spans="1:9" x14ac:dyDescent="0.3">
      <c r="A28" s="90"/>
      <c r="B28" s="160" t="s">
        <v>196</v>
      </c>
      <c r="C28" s="160"/>
      <c r="D28" s="160"/>
      <c r="E28" s="160"/>
      <c r="F28" s="160"/>
      <c r="G28" s="160"/>
      <c r="H28" s="160"/>
      <c r="I28" s="1"/>
    </row>
    <row r="29" spans="1:9" x14ac:dyDescent="0.3">
      <c r="A29" s="90"/>
      <c r="B29" s="211" t="s">
        <v>197</v>
      </c>
      <c r="C29" s="211"/>
      <c r="D29" s="211"/>
      <c r="E29" s="211"/>
      <c r="F29" s="211"/>
      <c r="G29" s="211"/>
      <c r="H29" s="211"/>
      <c r="I29" s="1"/>
    </row>
    <row r="30" spans="1:9" x14ac:dyDescent="0.3">
      <c r="A30" s="90"/>
      <c r="B30" s="212"/>
      <c r="C30" s="212"/>
      <c r="D30" s="212"/>
      <c r="E30" s="212"/>
      <c r="F30" s="212"/>
      <c r="G30" s="212"/>
      <c r="H30" s="212"/>
      <c r="I30" s="1"/>
    </row>
    <row r="31" spans="1:9" x14ac:dyDescent="0.3">
      <c r="A31" s="90"/>
      <c r="B31" s="213" t="s">
        <v>198</v>
      </c>
      <c r="C31" s="213"/>
      <c r="D31" s="213"/>
      <c r="E31" s="213"/>
      <c r="F31" s="213"/>
      <c r="G31" s="213"/>
      <c r="H31" s="213"/>
      <c r="I31" s="1"/>
    </row>
    <row r="32" spans="1:9" ht="14" customHeight="1" x14ac:dyDescent="0.3">
      <c r="A32" s="90"/>
      <c r="B32" s="214" t="s">
        <v>158</v>
      </c>
      <c r="C32" s="214"/>
      <c r="D32" s="176"/>
      <c r="E32" s="176"/>
      <c r="F32" s="176"/>
      <c r="G32" s="176"/>
      <c r="H32" s="176"/>
      <c r="I32" s="1"/>
    </row>
    <row r="33" spans="1:9" x14ac:dyDescent="0.3">
      <c r="A33" s="90"/>
      <c r="B33" s="214" t="s">
        <v>125</v>
      </c>
      <c r="C33" s="214"/>
      <c r="D33" s="199"/>
      <c r="E33" s="199"/>
      <c r="F33" s="199"/>
      <c r="G33" s="199"/>
      <c r="H33" s="199"/>
      <c r="I33" s="1"/>
    </row>
    <row r="34" spans="1:9" x14ac:dyDescent="0.3">
      <c r="A34" s="90"/>
      <c r="B34" s="214" t="s">
        <v>161</v>
      </c>
      <c r="C34" s="214"/>
      <c r="D34" s="199"/>
      <c r="E34" s="199"/>
      <c r="F34" s="199"/>
      <c r="G34" s="199"/>
      <c r="H34" s="199"/>
      <c r="I34" s="1"/>
    </row>
    <row r="35" spans="1:9" x14ac:dyDescent="0.3">
      <c r="A35" s="90"/>
      <c r="B35" s="214" t="s">
        <v>199</v>
      </c>
      <c r="C35" s="214"/>
      <c r="D35" s="199"/>
      <c r="E35" s="199"/>
      <c r="F35" s="199"/>
      <c r="G35" s="199"/>
      <c r="H35" s="199"/>
      <c r="I35" s="1"/>
    </row>
    <row r="36" spans="1:9" x14ac:dyDescent="0.3">
      <c r="A36" s="90"/>
      <c r="B36" s="214" t="s">
        <v>163</v>
      </c>
      <c r="C36" s="214"/>
      <c r="D36" s="176"/>
      <c r="E36" s="176"/>
      <c r="F36" s="176"/>
      <c r="G36" s="176"/>
      <c r="H36" s="176"/>
      <c r="I36" s="1"/>
    </row>
    <row r="37" spans="1:9" x14ac:dyDescent="0.3">
      <c r="A37" s="90"/>
      <c r="B37" s="215" t="s">
        <v>165</v>
      </c>
      <c r="C37" s="215"/>
      <c r="D37" s="216"/>
      <c r="E37" s="216"/>
      <c r="F37" s="216"/>
      <c r="G37" s="216"/>
      <c r="H37" s="216"/>
      <c r="I37" s="1"/>
    </row>
    <row r="38" spans="1:9" x14ac:dyDescent="0.3">
      <c r="A38" s="90"/>
      <c r="B38" s="212"/>
      <c r="C38" s="212"/>
      <c r="D38" s="212"/>
      <c r="E38" s="212"/>
      <c r="F38" s="212"/>
      <c r="G38" s="212"/>
      <c r="H38" s="212"/>
      <c r="I38" s="1"/>
    </row>
    <row r="39" spans="1:9" x14ac:dyDescent="0.3">
      <c r="A39" s="90"/>
      <c r="B39" s="160" t="s">
        <v>167</v>
      </c>
      <c r="C39" s="160"/>
      <c r="D39" s="160"/>
      <c r="E39" s="1"/>
      <c r="F39" s="1"/>
      <c r="G39" s="1"/>
      <c r="H39" s="1"/>
      <c r="I39" s="1"/>
    </row>
    <row r="40" spans="1:9" x14ac:dyDescent="0.3">
      <c r="A40" s="90"/>
      <c r="B40" s="200" t="s">
        <v>200</v>
      </c>
      <c r="C40" s="201"/>
      <c r="D40" s="201"/>
      <c r="E40" s="1"/>
      <c r="F40" s="1"/>
      <c r="G40" s="1"/>
      <c r="H40" s="1"/>
      <c r="I40" s="1"/>
    </row>
    <row r="41" spans="1:9" x14ac:dyDescent="0.3">
      <c r="A41" s="90"/>
      <c r="B41" s="201"/>
      <c r="C41" s="201"/>
      <c r="D41" s="201"/>
      <c r="E41" s="1"/>
      <c r="F41" s="1" t="s">
        <v>201</v>
      </c>
      <c r="G41" s="1"/>
      <c r="H41" s="1"/>
      <c r="I41" s="1"/>
    </row>
    <row r="42" spans="1:9" x14ac:dyDescent="0.3">
      <c r="A42" s="90"/>
      <c r="B42" s="160" t="s">
        <v>202</v>
      </c>
      <c r="C42" s="160"/>
      <c r="D42" s="160"/>
      <c r="E42" s="160"/>
      <c r="F42" s="160"/>
      <c r="G42" s="160"/>
      <c r="H42" s="160"/>
      <c r="I42" s="1"/>
    </row>
    <row r="43" spans="1:9" ht="53" customHeight="1" x14ac:dyDescent="0.3">
      <c r="A43" s="90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90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</sheetData>
  <mergeCells count="39">
    <mergeCell ref="B37:C37"/>
    <mergeCell ref="B39:D39"/>
    <mergeCell ref="B40:D41"/>
    <mergeCell ref="B42:H42"/>
    <mergeCell ref="B32:C32"/>
    <mergeCell ref="D32:H32"/>
    <mergeCell ref="B33:C33"/>
    <mergeCell ref="B34:C34"/>
    <mergeCell ref="B35:C35"/>
    <mergeCell ref="B36:C36"/>
    <mergeCell ref="D36:H36"/>
    <mergeCell ref="B25:H25"/>
    <mergeCell ref="B26:H26"/>
    <mergeCell ref="B27:H27"/>
    <mergeCell ref="B28:H28"/>
    <mergeCell ref="B29:H29"/>
    <mergeCell ref="B31:H31"/>
    <mergeCell ref="B18:H18"/>
    <mergeCell ref="B19:C19"/>
    <mergeCell ref="B20:C20"/>
    <mergeCell ref="B21:F21"/>
    <mergeCell ref="G21:H21"/>
    <mergeCell ref="B24:H24"/>
    <mergeCell ref="D8:H8"/>
    <mergeCell ref="D9:H9"/>
    <mergeCell ref="D10:H10"/>
    <mergeCell ref="B11:B16"/>
    <mergeCell ref="D11:H11"/>
    <mergeCell ref="D16:H16"/>
    <mergeCell ref="A1:I1"/>
    <mergeCell ref="A2:A44"/>
    <mergeCell ref="B2:H2"/>
    <mergeCell ref="B3:H3"/>
    <mergeCell ref="B4:H4"/>
    <mergeCell ref="B5:D5"/>
    <mergeCell ref="E5:F5"/>
    <mergeCell ref="G5:H5"/>
    <mergeCell ref="B7:B10"/>
    <mergeCell ref="D7:H7"/>
  </mergeCells>
  <phoneticPr fontId="3" type="noConversion"/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成本测算表</vt:lpstr>
      <vt:lpstr>报价及利润计算表</vt:lpstr>
      <vt:lpstr>PI(简版)</vt:lpstr>
      <vt:lpstr>PI (改进版)</vt:lpstr>
      <vt:lpstr>'PI (改进版)'!Print_Area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liyuan</dc:creator>
  <cp:lastModifiedBy>liyuan</cp:lastModifiedBy>
  <dcterms:created xsi:type="dcterms:W3CDTF">2015-06-05T18:19:34Z</dcterms:created>
  <dcterms:modified xsi:type="dcterms:W3CDTF">2026-09-01T08:06:35Z</dcterms:modified>
</cp:coreProperties>
</file>